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D:\USER\Desktop\,,ბიუჯეტის შესრულების წლიური ანგარიში,, (2023 წელი)\"/>
    </mc:Choice>
  </mc:AlternateContent>
  <xr:revisionPtr revIDLastSave="0" documentId="13_ncr:1_{0F939860-B4DC-4322-B7FA-E3A262D6E9F7}" xr6:coauthVersionLast="47" xr6:coauthVersionMax="47" xr10:uidLastSave="{00000000-0000-0000-0000-000000000000}"/>
  <bookViews>
    <workbookView xWindow="-120" yWindow="-120" windowWidth="29040" windowHeight="15840" tabRatio="709" xr2:uid="{00000000-000D-0000-FFFF-FFFF00000000}"/>
  </bookViews>
  <sheets>
    <sheet name="პროგრამა-ინფრასტრუქტურული განვ" sheetId="1" r:id="rId1"/>
    <sheet name="IT ტექნოლოგიები" sheetId="6" r:id="rId2"/>
    <sheet name="მიმდ და კაპიტ" sheetId="14"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K10" i="1" l="1"/>
  <c r="BL10" i="1"/>
  <c r="BM10" i="1"/>
  <c r="BN10" i="1"/>
  <c r="BO10" i="1"/>
  <c r="BP10" i="1"/>
  <c r="BQ10" i="1"/>
  <c r="BR10" i="1"/>
  <c r="BS10" i="1"/>
  <c r="BT10" i="1"/>
  <c r="BU10" i="1"/>
  <c r="BV10" i="1"/>
  <c r="BV9" i="1"/>
  <c r="BR9" i="1"/>
  <c r="BM9" i="1"/>
  <c r="BL9" i="1"/>
  <c r="BK9" i="1"/>
  <c r="BU8" i="1"/>
  <c r="BT8" i="1"/>
  <c r="BS8" i="1"/>
  <c r="BR8" i="1"/>
  <c r="BQ8" i="1"/>
  <c r="BP8" i="1"/>
  <c r="BO8" i="1"/>
  <c r="BJ8" i="1"/>
  <c r="BI8" i="1"/>
  <c r="BH8" i="1"/>
  <c r="BG8" i="1"/>
  <c r="AY20" i="14"/>
  <c r="AZ20" i="14"/>
  <c r="BA20" i="14"/>
  <c r="BB20" i="14"/>
  <c r="BH9" i="1" s="1"/>
  <c r="BH10" i="1" s="1"/>
  <c r="BC20" i="14"/>
  <c r="BD20" i="14"/>
  <c r="BE20" i="14"/>
  <c r="BF20" i="14"/>
  <c r="BI9" i="1" s="1"/>
  <c r="BI10" i="1" s="1"/>
  <c r="BG20" i="14"/>
  <c r="BH20" i="14"/>
  <c r="BI20" i="14"/>
  <c r="BK20" i="14"/>
  <c r="BL20" i="14"/>
  <c r="BM20" i="14"/>
  <c r="AX20" i="14"/>
  <c r="BG9" i="1" s="1"/>
  <c r="BG10" i="1" s="1"/>
  <c r="BJ17" i="14"/>
  <c r="BK17" i="14"/>
  <c r="BL17" i="14"/>
  <c r="BM17" i="14"/>
  <c r="BJ18" i="14"/>
  <c r="BK18" i="14"/>
  <c r="BL18" i="14"/>
  <c r="BM18" i="14"/>
  <c r="BJ19" i="14"/>
  <c r="BK19" i="14"/>
  <c r="BL19" i="14"/>
  <c r="BM19" i="14"/>
  <c r="BM16" i="14"/>
  <c r="BL16" i="14"/>
  <c r="BK16" i="14"/>
  <c r="BJ16" i="14"/>
  <c r="D16" i="6"/>
  <c r="E18" i="14"/>
  <c r="D19" i="14"/>
  <c r="D18" i="14"/>
  <c r="D17" i="14"/>
  <c r="D16" i="14"/>
  <c r="BJ20" i="14" l="1"/>
  <c r="BJ9" i="1"/>
  <c r="BJ10" i="1" s="1"/>
  <c r="BV8" i="1"/>
  <c r="AU18" i="6" l="1"/>
  <c r="AV18" i="6"/>
  <c r="AW18" i="6"/>
  <c r="AX18" i="6"/>
  <c r="AY18" i="6"/>
  <c r="AZ18" i="6"/>
  <c r="BA18" i="6"/>
  <c r="BB18" i="6"/>
  <c r="BC18" i="6"/>
  <c r="BD18" i="6"/>
  <c r="BE18" i="6"/>
  <c r="AT18" i="6"/>
  <c r="BC17" i="6"/>
  <c r="BD17" i="6"/>
  <c r="BE17" i="6"/>
  <c r="BE16" i="6"/>
  <c r="BD16" i="6"/>
  <c r="BC16" i="6"/>
  <c r="AL18" i="14" l="1"/>
  <c r="AH17" i="6" l="1"/>
  <c r="AQ17" i="6" s="1"/>
  <c r="AH16" i="6"/>
  <c r="AQ16" i="6" s="1"/>
  <c r="BD9" i="1"/>
  <c r="AI20" i="14"/>
  <c r="AU9" i="1" s="1"/>
  <c r="AU10" i="1" s="1"/>
  <c r="AJ20" i="14"/>
  <c r="AY9" i="1" s="1"/>
  <c r="AK20" i="14"/>
  <c r="BC9" i="1" s="1"/>
  <c r="AL20" i="14"/>
  <c r="AR9" i="1" s="1"/>
  <c r="AM20" i="14"/>
  <c r="AV9" i="1" s="1"/>
  <c r="AN20" i="14"/>
  <c r="AZ9" i="1" s="1"/>
  <c r="AO20" i="14"/>
  <c r="AP20" i="14"/>
  <c r="AS9" i="1" s="1"/>
  <c r="AQ20" i="14"/>
  <c r="AW9" i="1" s="1"/>
  <c r="AW10" i="1" s="1"/>
  <c r="AR20" i="14"/>
  <c r="BA9" i="1" s="1"/>
  <c r="AS20" i="14"/>
  <c r="BE9" i="1" s="1"/>
  <c r="AU17" i="14"/>
  <c r="AU18" i="14"/>
  <c r="AU20" i="14" s="1"/>
  <c r="AU19" i="14"/>
  <c r="AU16" i="14"/>
  <c r="AX8" i="1"/>
  <c r="AH20" i="14"/>
  <c r="AQ9" i="1" s="1"/>
  <c r="AT17" i="14"/>
  <c r="AV17" i="14"/>
  <c r="AW17" i="14"/>
  <c r="AT18" i="14"/>
  <c r="AV18" i="14"/>
  <c r="AW18" i="14"/>
  <c r="AT19" i="14"/>
  <c r="AV19" i="14"/>
  <c r="AW19" i="14"/>
  <c r="AW16" i="14"/>
  <c r="AV16" i="14"/>
  <c r="AT16" i="14"/>
  <c r="AI18" i="6"/>
  <c r="AY8" i="1" s="1"/>
  <c r="AJ18" i="6"/>
  <c r="BC8" i="1" s="1"/>
  <c r="AK18" i="6"/>
  <c r="AR8" i="1" s="1"/>
  <c r="AL18" i="6"/>
  <c r="AZ8" i="1" s="1"/>
  <c r="AM18" i="6"/>
  <c r="BD8" i="1" s="1"/>
  <c r="AN18" i="6"/>
  <c r="AS8" i="1" s="1"/>
  <c r="AO18" i="6"/>
  <c r="BA8" i="1" s="1"/>
  <c r="AP18" i="6"/>
  <c r="BE8" i="1" s="1"/>
  <c r="AR17" i="6"/>
  <c r="AS17" i="6"/>
  <c r="AS16" i="6"/>
  <c r="AR16" i="6"/>
  <c r="AM10" i="1"/>
  <c r="AN10" i="1"/>
  <c r="AO10" i="1"/>
  <c r="AI10" i="1"/>
  <c r="AJ10" i="1"/>
  <c r="AK10" i="1"/>
  <c r="AE10" i="1"/>
  <c r="AF10" i="1"/>
  <c r="AG10" i="1"/>
  <c r="AV20" i="14" l="1"/>
  <c r="AW20" i="14"/>
  <c r="BC10" i="1"/>
  <c r="AY10" i="1"/>
  <c r="BE10" i="1"/>
  <c r="AS18" i="6"/>
  <c r="AR18" i="6"/>
  <c r="AT20" i="14"/>
  <c r="AQ18" i="6"/>
  <c r="AH18" i="6"/>
  <c r="AQ8" i="1" s="1"/>
  <c r="AQ10" i="1" s="1"/>
  <c r="BF9" i="1"/>
  <c r="BA10" i="1"/>
  <c r="AZ10" i="1"/>
  <c r="BB9" i="1"/>
  <c r="AX9" i="1"/>
  <c r="AX10" i="1" s="1"/>
  <c r="AV10" i="1"/>
  <c r="AR10" i="1"/>
  <c r="AS10" i="1"/>
  <c r="AT9" i="1"/>
  <c r="BF8" i="1"/>
  <c r="BD10" i="1"/>
  <c r="BB8" i="1"/>
  <c r="AT8" i="1" l="1"/>
  <c r="BF10" i="1"/>
  <c r="BB10" i="1"/>
  <c r="AT10" i="1"/>
  <c r="W20" i="14"/>
  <c r="X20" i="14"/>
  <c r="Y20" i="14"/>
  <c r="AB9" i="1" s="1"/>
  <c r="Z20" i="14"/>
  <c r="AA20" i="14"/>
  <c r="AB20" i="14"/>
  <c r="AC9" i="1" s="1"/>
  <c r="AC20" i="14"/>
  <c r="AD20" i="14"/>
  <c r="V20" i="14"/>
  <c r="AA9" i="1" s="1"/>
  <c r="AA10" i="1" s="1"/>
  <c r="AE17" i="14"/>
  <c r="AF17" i="14"/>
  <c r="AG17" i="14"/>
  <c r="AE18" i="14"/>
  <c r="AF18" i="14"/>
  <c r="AG18" i="14"/>
  <c r="AE19" i="14"/>
  <c r="AF19" i="14"/>
  <c r="AG19" i="14"/>
  <c r="AG16" i="14"/>
  <c r="AF16" i="14"/>
  <c r="AE16" i="14"/>
  <c r="W18" i="6"/>
  <c r="X18" i="6"/>
  <c r="Y18" i="6"/>
  <c r="AB8" i="1" s="1"/>
  <c r="AD8" i="1" s="1"/>
  <c r="Z18" i="6"/>
  <c r="AA18" i="6"/>
  <c r="AB18" i="6"/>
  <c r="AC8" i="1" s="1"/>
  <c r="AC10" i="1" s="1"/>
  <c r="AC18" i="6"/>
  <c r="AD18" i="6"/>
  <c r="V18" i="6"/>
  <c r="AE17" i="6"/>
  <c r="AF17" i="6"/>
  <c r="AG17" i="6"/>
  <c r="AG16" i="6"/>
  <c r="AF16" i="6"/>
  <c r="AE16" i="6"/>
  <c r="AP9" i="1"/>
  <c r="AP8" i="1"/>
  <c r="AL9" i="1"/>
  <c r="AL8" i="1"/>
  <c r="AH9" i="1"/>
  <c r="AH8" i="1"/>
  <c r="M18" i="14"/>
  <c r="M19" i="14"/>
  <c r="AD9" i="1" l="1"/>
  <c r="AF20" i="14"/>
  <c r="AG20" i="14"/>
  <c r="AB10" i="1"/>
  <c r="AF18" i="6"/>
  <c r="AG18" i="6"/>
  <c r="AP10" i="1"/>
  <c r="AL10" i="1"/>
  <c r="AH10" i="1"/>
  <c r="AE20" i="14"/>
  <c r="AD10" i="1"/>
  <c r="AE18" i="6"/>
  <c r="O10" i="1"/>
  <c r="P10" i="1"/>
  <c r="Q10" i="1"/>
  <c r="R9" i="1"/>
  <c r="R8" i="1"/>
  <c r="K20" i="14"/>
  <c r="S9" i="1" s="1"/>
  <c r="L20" i="14"/>
  <c r="W9" i="1" s="1"/>
  <c r="M20" i="14"/>
  <c r="L9" i="1" s="1"/>
  <c r="N20" i="14"/>
  <c r="T9" i="1" s="1"/>
  <c r="O20" i="14"/>
  <c r="X9" i="1" s="1"/>
  <c r="P20" i="14"/>
  <c r="M9" i="1" s="1"/>
  <c r="Q20" i="14"/>
  <c r="U9" i="1" s="1"/>
  <c r="R20" i="14"/>
  <c r="Y9" i="1" s="1"/>
  <c r="J20" i="14"/>
  <c r="K9" i="1" s="1"/>
  <c r="S17" i="14"/>
  <c r="T17" i="14"/>
  <c r="U17" i="14"/>
  <c r="S18" i="14"/>
  <c r="T18" i="14"/>
  <c r="U18" i="14"/>
  <c r="S19" i="14"/>
  <c r="T19" i="14"/>
  <c r="U19" i="14"/>
  <c r="U16" i="14"/>
  <c r="T16" i="14"/>
  <c r="S16" i="14"/>
  <c r="K18" i="6"/>
  <c r="S8" i="1" s="1"/>
  <c r="L18" i="6"/>
  <c r="W8" i="1" s="1"/>
  <c r="M18" i="6"/>
  <c r="L8" i="1" s="1"/>
  <c r="N18" i="6"/>
  <c r="T8" i="1" s="1"/>
  <c r="O18" i="6"/>
  <c r="X8" i="1" s="1"/>
  <c r="P18" i="6"/>
  <c r="M8" i="1" s="1"/>
  <c r="Q18" i="6"/>
  <c r="U8" i="1" s="1"/>
  <c r="R18" i="6"/>
  <c r="Y8" i="1" s="1"/>
  <c r="J18" i="6"/>
  <c r="K8" i="1" s="1"/>
  <c r="S17" i="6"/>
  <c r="T17" i="6"/>
  <c r="U17" i="6"/>
  <c r="U16" i="6"/>
  <c r="T16" i="6"/>
  <c r="S16" i="6"/>
  <c r="X10" i="1" l="1"/>
  <c r="S10" i="1"/>
  <c r="Z9" i="1"/>
  <c r="U18" i="6"/>
  <c r="U20" i="14"/>
  <c r="T20" i="14"/>
  <c r="V9" i="1"/>
  <c r="K10" i="1"/>
  <c r="Y10" i="1"/>
  <c r="T10" i="1"/>
  <c r="U10" i="1"/>
  <c r="W10" i="1"/>
  <c r="S18" i="6"/>
  <c r="T18" i="6"/>
  <c r="M10" i="1"/>
  <c r="S20" i="14"/>
  <c r="R10" i="1"/>
  <c r="N9" i="1"/>
  <c r="Z8" i="1"/>
  <c r="Z10" i="1" s="1"/>
  <c r="V8" i="1"/>
  <c r="N8" i="1"/>
  <c r="L10" i="1"/>
  <c r="V10" i="1" l="1"/>
  <c r="N10" i="1"/>
  <c r="C17" i="6"/>
  <c r="C17" i="14"/>
  <c r="C18" i="14"/>
  <c r="E18" i="6" l="1"/>
  <c r="G8" i="1" s="1"/>
  <c r="F18" i="6"/>
  <c r="H8" i="1" s="1"/>
  <c r="G18" i="6"/>
  <c r="I8" i="1" s="1"/>
  <c r="C16" i="6"/>
  <c r="C18" i="6" s="1"/>
  <c r="D18" i="6" l="1"/>
  <c r="F8" i="1" s="1"/>
  <c r="J8" i="1" s="1"/>
  <c r="C19" i="14"/>
  <c r="D20" i="14" l="1"/>
  <c r="F9" i="1" s="1"/>
  <c r="E20" i="14"/>
  <c r="G9" i="1" s="1"/>
  <c r="F20" i="14"/>
  <c r="H9" i="1" s="1"/>
  <c r="G20" i="14"/>
  <c r="I9" i="1" s="1"/>
  <c r="C16" i="14"/>
  <c r="I10" i="1" l="1"/>
  <c r="J9" i="1"/>
  <c r="H10" i="1"/>
  <c r="G10" i="1"/>
  <c r="C20" i="14"/>
  <c r="J10" i="1" l="1"/>
  <c r="F10" i="1" l="1"/>
  <c r="A9" i="1" l="1"/>
</calcChain>
</file>

<file path=xl/sharedStrings.xml><?xml version="1.0" encoding="utf-8"?>
<sst xmlns="http://schemas.openxmlformats.org/spreadsheetml/2006/main" count="313" uniqueCount="78">
  <si>
    <t>N</t>
  </si>
  <si>
    <t>თანხა</t>
  </si>
  <si>
    <t>შედეგის ინდიკატორები</t>
  </si>
  <si>
    <t>დაფინანსების წყარო</t>
  </si>
  <si>
    <t>საკუთარი შემოსავლები</t>
  </si>
  <si>
    <t>ქვეპროგრამები:</t>
  </si>
  <si>
    <t>თანხა დაფინანსების წყაროს მიხედვით</t>
  </si>
  <si>
    <t>აჭარის არ რესპუბლიკური ბიუჯეტი</t>
  </si>
  <si>
    <t>სულ</t>
  </si>
  <si>
    <t>მოსალოდნელი შედეგები</t>
  </si>
  <si>
    <t>ქვეპროგრამის განხორციელებაზე პასუხისმგებელი სტრუქტურული ერთეული</t>
  </si>
  <si>
    <t>ქვეპროგრამის განხორციელების პერიოდი</t>
  </si>
  <si>
    <t>გრანტები</t>
  </si>
  <si>
    <t>სახელმწიფო ბიუჯეტი</t>
  </si>
  <si>
    <t>პროგრამის დასახელება - უნივერსიტეტის ინფრასტრუქტურული განვითარება</t>
  </si>
  <si>
    <t>პროგრამის დასახელება -  უნივერსიტეტის ინფრასტრუქტურული განვითარება</t>
  </si>
  <si>
    <t>ქვეპროგრამის დასახელება - IT ტექნოლოგიების განვითარება</t>
  </si>
  <si>
    <t>ხარჯების/ღონისძიებების  დასახელება</t>
  </si>
  <si>
    <t>მათ შორის დაფინანსების წყაროს მიხედვით</t>
  </si>
  <si>
    <t>ქვეპროგრამის დასახელება - მატერიალურ-ტექნიკური ბაზისა და მიმდინარე/კაპიტალური სარემონტო სამუშაოების/მშენებლობების უზრუნველყოფა</t>
  </si>
  <si>
    <t>მატერიალურ-ტექნიკური ბაზისა და მიმდინარე/კაპიტალური სარემონტო სამუშაოების/მშენებლობების უზრუნველყოფა</t>
  </si>
  <si>
    <t>IT ტექნოლოგიების განვითარება</t>
  </si>
  <si>
    <t xml:space="preserve">ქვეპროგრამის ბიუჯეტი  </t>
  </si>
  <si>
    <t>საინფორმაციო ტექნოლოგიების სამსახური</t>
  </si>
  <si>
    <t>რექტორი, ადმინისტრაციის ხელმძღვანელი</t>
  </si>
  <si>
    <t>საქმიანობის შეუფერხებელი განხორციელება</t>
  </si>
  <si>
    <t>უნივერსიტეტში მიმდინარე პროცესების უწყვეტობის უზრუნველყოფა ავტორიზაციის მოთხოვნების გათვალისწინებით</t>
  </si>
  <si>
    <t>ბიზნესუწყვეტობის განხორციელების ტექნიკური საშუალებები - სასერვეროს მოწყობა საერთაშორისო სტანდარტებით, საგამოცდო ცენტრის უწყვეტი ენერგო მომარაგება, კორპუსებში შესაბამისი ელექტროგაყვანილობის მოწყობა</t>
  </si>
  <si>
    <t>საჯარო სამართლის იურიდიული პირი - ბათუმის შოთა რუსთაველის სახელმწიფო უნივერსიტეტი</t>
  </si>
  <si>
    <t>პროგრამის განხორციელების პერიოდი</t>
  </si>
  <si>
    <t>ქვეპროგრამის განხორციელებაზე პასუხისმგებელი</t>
  </si>
  <si>
    <t>01.01.2023-31.12.2023</t>
  </si>
  <si>
    <t>სამუშაო და სასწავლო პროცესის უზრუნველყოფა თანამედროვე ტექნიკური საშუალებებით</t>
  </si>
  <si>
    <t>მატერილაურ-ტექნიკური ბაზის გაუმჯობესება</t>
  </si>
  <si>
    <t xml:space="preserve">ბსუ-ს ინფრასტრუქტურის გაუმჯობესება </t>
  </si>
  <si>
    <t xml:space="preserve">გაუმჯობესებული ბსუ-ს მატერიალურ-ტექნიკური ბაზა </t>
  </si>
  <si>
    <t>გაუმჯობესებული მატერიალურ-ტექნიკური ბაზა</t>
  </si>
  <si>
    <t>შეძენილი მატერიალურ-ტექნიკური საშუალებები</t>
  </si>
  <si>
    <t>სასსწავლო კორპუსის მშენებლობის სამუშაოების შესყიდვა, ინფრასტრუქტურის გაუმჯობესება</t>
  </si>
  <si>
    <t>ბსუ-ს მატერიალურ ტექნიკური ბაზის გაუმჯობესების მიზნით ცენტრალური გათბობის საქვაბე მოწყობილობების, ავეჯის და კონდიციონერების შესყიდვა</t>
  </si>
  <si>
    <t>ბსუ-ს ინფრასტრუქტურის გაუმჯობესეის მიზნით სამშენებლო-სარემონტო და სამონტაჟო სამუშაოების შესყიდვა (ახალი სასწავლო კორპუსის მშენებლობის  სამუშაოები, ბსუ-ს ინფრასტრუქტურის სარემონტო-სამშენებლო სამუშაოები, ჭაბურღილის მოწყობის სამუშაოები, ხანძარსაწინააღმდეგო სისტემის მონტაჟი, გამწვანების სამუშაოები)</t>
  </si>
  <si>
    <t>სამუშაო და სასწავლო პროცესის შეუფერხებლად განხორცილების უზრუნველყოფის მიზნით  ქსელური მოწყობილობების, პროექტორების და მათთან დაკავშირებული მომსახურების შესყიდვა</t>
  </si>
  <si>
    <t>სამუშაო და სასწავლო პროცესის შეუფერხებლად განხორცილების უზრუნველყოფის მიზნით ინტერნეტსერვერის, კომპიუტერული მოწყობილობების და აქსესუარების და სხვა IT მოწყობილობების შესყიდვა</t>
  </si>
  <si>
    <t xml:space="preserve">პროგრამის აღწერა - ,,საგანმანათლებლო დაწესებულებების ავტორიზაციის დებულებისა და საფასურის დამტკიცების შესახებ" საქართველოს განათლებისა და მეცნიერების მინისტრის 2010 წლის 1 ოქტომბრის 99/ნ ბრძანებით დამტკიცებული დებულების მე-10 მუხლის თანახმად, უმაღლესი საგანმანათლებლო დაწესებულების მატერიალური რესურსის სტანდარტი დაკმაყოფილებულია,  თუ დაწესებულებას საკუთრებაში ან მფლობელობაში აქვს მატერიალური რესურსი, რომელიც გამოიყენება დაწესებულების მისიით განსაზღვრული მიზნების რეალიზაციისათვის და შეესაბამება საგანმანათლებლო და კვლევით პროგრამებს. აღნიშნულიდან გამომდინარე, პროგრამის ფაგლებში უნივერსიტეტი გააუმჯობესებს  მატერიალურ_x0002_ტექნიკურ აღჭურვილობას (მაგ. შენობა-ნაგებობების რეაბილიტაცია, ტექნიკური აღჭურვა და სხვ.) და ინფრასტრუქტურას. </t>
  </si>
  <si>
    <r>
      <rPr>
        <b/>
        <i/>
        <sz val="13"/>
        <color theme="1"/>
        <rFont val="Sylfaen"/>
        <family val="1"/>
      </rPr>
      <t>ქვეპროგრამის მიზანი</t>
    </r>
    <r>
      <rPr>
        <b/>
        <sz val="13"/>
        <color theme="1"/>
        <rFont val="Sylfaen"/>
        <family val="1"/>
      </rPr>
      <t xml:space="preserve"> - უნივერსიტეტის IT ტექნოლოგიების განვითარება/გაუმჯობესება</t>
    </r>
  </si>
  <si>
    <r>
      <rPr>
        <b/>
        <i/>
        <sz val="13"/>
        <color theme="1"/>
        <rFont val="Sylfaen"/>
        <family val="1"/>
      </rPr>
      <t>ქვეპროგრამის აღწერა</t>
    </r>
    <r>
      <rPr>
        <b/>
        <sz val="13"/>
        <color theme="1"/>
        <rFont val="Sylfaen"/>
        <family val="1"/>
      </rPr>
      <t xml:space="preserve"> - ქვეპროგრამის ფარგლებში განახლდება უნივერსიტეტის კომპიუტერული ბაზა, ქსელური მოწყობილობები, ოპტიკური ხელსაწყოები. გაუმჯობესდება ციფრული ტექნოლოგიები.</t>
    </r>
  </si>
  <si>
    <t>√ ინფრასტრუქტურის  განვითარება სწავლის, სწავლების, კვლევისა და სტუდენტური ცხოვრების მოთხოვნების შესაბამისად; 
√ მატერიალურ-ტექნიკური ბაზის  განვითარება;
√ IT ტექნოლოგიების შესაბამისობა თანამედროვე სტანდარტებთან.</t>
  </si>
  <si>
    <t>სამშენებლო-სარემონტო სამუშაოების წარმოებაზე  საპროექტო-სახარჯთაღრიცხვო დოკუმენტაციის შესყიდვა</t>
  </si>
  <si>
    <t>საკასო ხარჯი - 01.01.2023-31.03.2023</t>
  </si>
  <si>
    <t>იანვარი</t>
  </si>
  <si>
    <t>თებერვალი</t>
  </si>
  <si>
    <t>მარტი</t>
  </si>
  <si>
    <t>მიღებული შედეგი</t>
  </si>
  <si>
    <t>საკასო ხარჯი - I კვარტალი</t>
  </si>
  <si>
    <t>შეძენილია საპროექტო-სახარჯთაღრიცხვო დოკუმენტაცია</t>
  </si>
  <si>
    <t>აპრილი</t>
  </si>
  <si>
    <t>მაისი</t>
  </si>
  <si>
    <t>ივნისი</t>
  </si>
  <si>
    <t>საკასო ხარჯი - 01.04.2023-30.06.2023</t>
  </si>
  <si>
    <t>საკასო ხარჯი - II კვარტალი</t>
  </si>
  <si>
    <t>შეძენილია ქსელური მოწყობილობები და ოპტიკური ხელსაწყოები (პროექტორები)</t>
  </si>
  <si>
    <t>საკასო ხარჯი - III კვარტალი</t>
  </si>
  <si>
    <t>ივლისი</t>
  </si>
  <si>
    <t>აგვისტო</t>
  </si>
  <si>
    <t>სექტემბერი</t>
  </si>
  <si>
    <t>საკასო ხარჯი - 01.07.2023-30.09.2023</t>
  </si>
  <si>
    <t>ბსუ-ში განახლდა კომპიუტერული მოწყობილობები - მაგიდის კომპიუტერები, ლეპტოპები და პრინტერები; შეძენილია ინფორმაციის შემნახველი backup სერვერი და სასერვერო მოწყობილობები; კარტრიჯები, საინფორმაციო სისტემების და სერვერებისათვის საჭირო სხვადასხვა მოწყობილობები</t>
  </si>
  <si>
    <t>შეძენილია საოფისე ავეჯი და კონდიციონერები</t>
  </si>
  <si>
    <t>საკასო ხარჯი - IV კვარტალი</t>
  </si>
  <si>
    <t>ოქტომბერი</t>
  </si>
  <si>
    <t>ნოემბერი</t>
  </si>
  <si>
    <t>დეკემბერი</t>
  </si>
  <si>
    <t>საკასო ხარჯი - 01.10.2023-31.12.2023</t>
  </si>
  <si>
    <t>2022 წლის სახელმწიფო შესყიდვის  ხელშეკრულების ფარგლებში შესრულ;ებულია სახანძრო უსაფრთხოების სისტემის გამართვისა და გენერატორის მონტაჟის სამუშაოები და ბსუ-ს კორპუსების მცირე სარეაბილიტაციო სამუშაოები. ანაზღაურებულია ბსუ-ს ეზოს გამწვანების და სხვადასხვა მიმდინარე სარეაბილიტაციო სამუშაოების ფარგლებში შესრულებული და ჩაბარებული სამუშაოების ღირებულება. ასევე, შესრულებულია ბსუ-ს მე-2 და მე-3 კორპუსებში ელ. კარადების მოწყობის, ქ. ქობულეთში ფიტოპათოლოგიისა და ბიომრავალფეროვნების ინსტიტუტის VRV სისტემის მოწყობილობისათვის ელ. ძრავის მონტაჟისა და პირველი კორპუსის საქვაბეში გათბობის ქვაბის დამატების სამუშაოები; I, II და III კორპუსების სარემონტო და სარეკონსტრუქციო სამუშაოები; ბსუ-ს საპირფარეშოების სარეაბილიტაციო სამუშაოები</t>
  </si>
  <si>
    <t>პროგრამის მიზანი - უნივერსიტეტის ინფრასტრუქტურისა და მატერიალურ ტექნიკური აღჭურვილობის გაუმჯობესება</t>
  </si>
  <si>
    <r>
      <rPr>
        <b/>
        <i/>
        <sz val="13"/>
        <rFont val="Sylfaen"/>
        <family val="1"/>
      </rPr>
      <t>ქვეპროგრამის მიზანი</t>
    </r>
    <r>
      <rPr>
        <b/>
        <sz val="13"/>
        <rFont val="Sylfaen"/>
        <family val="1"/>
      </rPr>
      <t xml:space="preserve"> - უნივერსიტეტის ინფრასტრუქტურისა და მატერიალურ ტექნიკური აღჭურვილობის გაუმჯობესება.</t>
    </r>
  </si>
  <si>
    <r>
      <rPr>
        <b/>
        <i/>
        <sz val="13"/>
        <rFont val="Sylfaen"/>
        <family val="1"/>
      </rPr>
      <t>ქვეპროგრამის აღწერა</t>
    </r>
    <r>
      <rPr>
        <b/>
        <sz val="13"/>
        <rFont val="Sylfaen"/>
        <family val="1"/>
      </rPr>
      <t xml:space="preserve"> - ქვეპროგრამის ფარგლებში, უნივერსიტეტის ინფრასტრუქტურის გაუმჯობესების მიზნით, განხორციელდება სამშენებლო/სარეაბილიტაციო/სამონტაჟო სამუშაოები, ეზოს გამწვანების სამუშაოები, განახლდება ავეჯი, შეძენილი იქნება კონდიციონერები და შენობის საქვაბე მოწყობილობები, დაიწყება სასწავლო კორპუსის მშენებლობის სამუშაოები. სამშენებლო/სარეაბილიტაციო/სამონტაჟო სამუშაოების განხორციელების უზრუნველყოფის მიზნით შეძენილი იქნება საპროექტო-სახარჯთაღრიცხვო დოკუმნეტაციები.</t>
    </r>
  </si>
  <si>
    <t>პროგრამის განხორციელების მოსალოდნელი შედეგი: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</si>
</sst>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Sylfaen"/>
      <family val="2"/>
      <scheme val="minor"/>
    </font>
    <font>
      <b/>
      <sz val="14"/>
      <color theme="1"/>
      <name val="Sylfaen"/>
      <family val="1"/>
    </font>
    <font>
      <sz val="11"/>
      <color theme="1"/>
      <name val="Sylfaen"/>
      <family val="1"/>
    </font>
    <font>
      <sz val="14"/>
      <color theme="1"/>
      <name val="Sylfaen"/>
      <family val="1"/>
    </font>
    <font>
      <b/>
      <sz val="13"/>
      <color theme="1"/>
      <name val="Sylfaen"/>
      <family val="1"/>
    </font>
    <font>
      <b/>
      <i/>
      <sz val="14"/>
      <color theme="1"/>
      <name val="Sylfaen"/>
      <family val="1"/>
    </font>
    <font>
      <sz val="13"/>
      <color theme="1"/>
      <name val="Sylfaen"/>
      <family val="1"/>
    </font>
    <font>
      <b/>
      <i/>
      <sz val="13"/>
      <color theme="1"/>
      <name val="Sylfaen"/>
      <family val="1"/>
    </font>
    <font>
      <sz val="12"/>
      <name val="Sylfaen"/>
      <family val="1"/>
    </font>
    <font>
      <sz val="12"/>
      <name val="Sylfaen"/>
      <family val="1"/>
      <scheme val="major"/>
    </font>
    <font>
      <b/>
      <sz val="11"/>
      <color theme="1"/>
      <name val="Sylfaen"/>
      <family val="1"/>
    </font>
    <font>
      <b/>
      <sz val="14"/>
      <color theme="1"/>
      <name val="Sylfaen"/>
      <family val="1"/>
      <scheme val="minor"/>
    </font>
    <font>
      <sz val="12"/>
      <name val="Sylfaen"/>
      <family val="1"/>
      <scheme val="minor"/>
    </font>
    <font>
      <b/>
      <sz val="12"/>
      <name val="Sylfaen"/>
      <family val="1"/>
    </font>
    <font>
      <b/>
      <sz val="13"/>
      <name val="Sylfaen"/>
      <family val="1"/>
    </font>
    <font>
      <sz val="11"/>
      <name val="Sylfaen"/>
      <family val="1"/>
    </font>
    <font>
      <sz val="13"/>
      <name val="Sylfaen"/>
      <family val="1"/>
    </font>
    <font>
      <b/>
      <i/>
      <sz val="13"/>
      <name val="Sylfaen"/>
      <family val="1"/>
    </font>
  </fonts>
  <fills count="4">
    <fill>
      <patternFill patternType="none"/>
    </fill>
    <fill>
      <patternFill patternType="gray125"/>
    </fill>
    <fill>
      <patternFill patternType="solid">
        <fgColor theme="9" tint="0.59999389629810485"/>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2" fillId="0" borderId="0" xfId="0" applyFont="1"/>
    <xf numFmtId="0" fontId="3" fillId="0" borderId="0" xfId="0" applyFont="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xf>
    <xf numFmtId="0" fontId="7" fillId="0" borderId="0" xfId="0" applyFont="1" applyAlignment="1">
      <alignment horizontal="center" vertical="center"/>
    </xf>
    <xf numFmtId="0" fontId="6" fillId="0" borderId="0" xfId="0" applyFont="1" applyAlignment="1">
      <alignment horizontal="center" vertical="center"/>
    </xf>
    <xf numFmtId="3" fontId="2" fillId="0" borderId="0" xfId="0" applyNumberFormat="1" applyFont="1"/>
    <xf numFmtId="0" fontId="3" fillId="0" borderId="1" xfId="0" applyFont="1" applyBorder="1" applyAlignment="1">
      <alignment horizontal="center" vertical="center"/>
    </xf>
    <xf numFmtId="3" fontId="1" fillId="0" borderId="1" xfId="0" applyNumberFormat="1" applyFont="1" applyBorder="1" applyAlignment="1">
      <alignment horizontal="center" vertical="center"/>
    </xf>
    <xf numFmtId="2" fontId="1" fillId="0" borderId="1" xfId="0" applyNumberFormat="1" applyFont="1" applyBorder="1" applyAlignment="1">
      <alignment horizontal="center" vertical="center" wrapText="1"/>
    </xf>
    <xf numFmtId="0" fontId="3" fillId="0" borderId="0" xfId="0" applyFont="1"/>
    <xf numFmtId="3" fontId="1" fillId="3" borderId="1" xfId="0" applyNumberFormat="1" applyFont="1" applyFill="1" applyBorder="1" applyAlignment="1">
      <alignment horizontal="center" vertical="center" wrapText="1"/>
    </xf>
    <xf numFmtId="3" fontId="1" fillId="3" borderId="0" xfId="0" applyNumberFormat="1" applyFont="1" applyFill="1" applyAlignment="1">
      <alignment horizontal="center" vertical="center" wrapText="1"/>
    </xf>
    <xf numFmtId="2" fontId="1" fillId="0" borderId="0" xfId="0" applyNumberFormat="1" applyFont="1" applyAlignment="1">
      <alignment horizontal="center" vertical="center"/>
    </xf>
    <xf numFmtId="0" fontId="1" fillId="0" borderId="1" xfId="0" applyFont="1" applyBorder="1" applyAlignment="1">
      <alignment horizontal="center" vertical="center" wrapText="1"/>
    </xf>
    <xf numFmtId="0" fontId="1"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10" fillId="0" borderId="0" xfId="0" applyFont="1"/>
    <xf numFmtId="0" fontId="11" fillId="0" borderId="1" xfId="0" applyFont="1" applyBorder="1" applyAlignment="1">
      <alignment horizontal="center" vertical="center" wrapText="1"/>
    </xf>
    <xf numFmtId="2" fontId="1" fillId="0" borderId="1" xfId="0" applyNumberFormat="1" applyFont="1" applyBorder="1" applyAlignment="1">
      <alignment horizontal="center" vertical="center"/>
    </xf>
    <xf numFmtId="4" fontId="1" fillId="0" borderId="0" xfId="0" applyNumberFormat="1" applyFont="1" applyAlignment="1">
      <alignment horizontal="center" vertical="center" wrapText="1"/>
    </xf>
    <xf numFmtId="0" fontId="8" fillId="0" borderId="1" xfId="0" applyFont="1" applyBorder="1" applyAlignment="1">
      <alignment horizontal="center" vertical="center" wrapText="1"/>
    </xf>
    <xf numFmtId="3" fontId="8" fillId="0" borderId="1" xfId="0" applyNumberFormat="1" applyFont="1" applyBorder="1" applyAlignment="1">
      <alignment horizontal="center" vertical="center" wrapText="1"/>
    </xf>
    <xf numFmtId="0" fontId="8" fillId="0" borderId="1" xfId="0" applyFont="1" applyBorder="1" applyAlignment="1">
      <alignment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12" fillId="0" borderId="1" xfId="0" applyFont="1" applyBorder="1" applyAlignment="1">
      <alignment horizontal="center" vertical="center" wrapText="1"/>
    </xf>
    <xf numFmtId="0" fontId="8" fillId="0" borderId="6" xfId="0" applyFont="1" applyBorder="1" applyAlignment="1">
      <alignment horizontal="center" vertical="center" wrapText="1"/>
    </xf>
    <xf numFmtId="2" fontId="12"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0" fontId="8" fillId="0" borderId="1" xfId="0" applyFont="1" applyBorder="1" applyAlignment="1">
      <alignment horizontal="center" vertical="center"/>
    </xf>
    <xf numFmtId="0" fontId="13" fillId="0" borderId="0" xfId="0" applyFont="1" applyAlignment="1">
      <alignment horizontal="center" vertical="center"/>
    </xf>
    <xf numFmtId="3" fontId="13" fillId="0" borderId="0" xfId="0" applyNumberFormat="1" applyFont="1" applyAlignment="1">
      <alignment horizontal="center" vertical="center"/>
    </xf>
    <xf numFmtId="2" fontId="13" fillId="0" borderId="0" xfId="0" applyNumberFormat="1" applyFont="1" applyAlignment="1">
      <alignment horizontal="center" vertical="center"/>
    </xf>
    <xf numFmtId="0" fontId="10" fillId="0" borderId="0" xfId="0" applyFont="1" applyAlignment="1">
      <alignment horizontal="center" vertical="center"/>
    </xf>
    <xf numFmtId="2" fontId="9" fillId="0" borderId="1" xfId="0" applyNumberFormat="1" applyFont="1" applyBorder="1" applyAlignment="1">
      <alignment horizontal="center" vertical="center" wrapText="1"/>
    </xf>
    <xf numFmtId="0" fontId="8" fillId="0" borderId="0" xfId="0" applyFont="1"/>
    <xf numFmtId="0" fontId="13" fillId="0" borderId="0" xfId="0" applyFont="1"/>
    <xf numFmtId="2" fontId="8" fillId="0" borderId="1" xfId="0" applyNumberFormat="1" applyFont="1" applyBorder="1" applyAlignment="1">
      <alignment horizontal="center" vertical="center"/>
    </xf>
    <xf numFmtId="4" fontId="9" fillId="0" borderId="2" xfId="0" applyNumberFormat="1" applyFont="1" applyBorder="1" applyAlignment="1">
      <alignment horizontal="center" vertical="center" wrapText="1"/>
    </xf>
    <xf numFmtId="3" fontId="8" fillId="0" borderId="1" xfId="0" applyNumberFormat="1" applyFont="1" applyBorder="1" applyAlignment="1">
      <alignment horizontal="center" vertical="center"/>
    </xf>
    <xf numFmtId="3" fontId="13" fillId="0" borderId="0" xfId="0" applyNumberFormat="1" applyFont="1"/>
    <xf numFmtId="0" fontId="2" fillId="3" borderId="0" xfId="0" applyFont="1" applyFill="1"/>
    <xf numFmtId="0" fontId="11" fillId="3" borderId="1" xfId="0" applyFont="1" applyFill="1" applyBorder="1" applyAlignment="1">
      <alignment horizontal="center" vertical="center" wrapText="1"/>
    </xf>
    <xf numFmtId="2" fontId="1" fillId="3" borderId="1" xfId="0" applyNumberFormat="1" applyFont="1" applyFill="1" applyBorder="1" applyAlignment="1">
      <alignment horizontal="center" vertical="center" wrapText="1"/>
    </xf>
    <xf numFmtId="4" fontId="1" fillId="3" borderId="0" xfId="0" applyNumberFormat="1" applyFont="1" applyFill="1" applyAlignment="1">
      <alignment horizontal="center" vertical="center" wrapText="1"/>
    </xf>
    <xf numFmtId="0" fontId="1" fillId="3" borderId="1" xfId="0" applyFont="1" applyFill="1" applyBorder="1" applyAlignment="1">
      <alignment horizontal="center" vertical="center"/>
    </xf>
    <xf numFmtId="2" fontId="1" fillId="3" borderId="1" xfId="0" applyNumberFormat="1" applyFont="1" applyFill="1" applyBorder="1" applyAlignment="1">
      <alignment horizontal="center" vertical="center"/>
    </xf>
    <xf numFmtId="2" fontId="1" fillId="3" borderId="0" xfId="0" applyNumberFormat="1" applyFont="1" applyFill="1" applyAlignment="1">
      <alignment horizontal="center" vertical="center"/>
    </xf>
    <xf numFmtId="0" fontId="10" fillId="3" borderId="0" xfId="0" applyFont="1" applyFill="1"/>
    <xf numFmtId="4" fontId="2" fillId="0" borderId="0" xfId="0" applyNumberFormat="1" applyFont="1"/>
    <xf numFmtId="2" fontId="2" fillId="0" borderId="0" xfId="0" applyNumberFormat="1" applyFont="1"/>
    <xf numFmtId="0" fontId="14" fillId="0" borderId="0" xfId="0" applyFont="1" applyAlignment="1">
      <alignment horizontal="center" vertical="center"/>
    </xf>
    <xf numFmtId="0" fontId="15" fillId="0" borderId="0" xfId="0" applyFont="1"/>
    <xf numFmtId="0" fontId="16" fillId="0" borderId="0" xfId="0" applyFont="1" applyAlignment="1">
      <alignment horizontal="center" vertical="center"/>
    </xf>
    <xf numFmtId="0" fontId="16" fillId="0" borderId="0" xfId="0" applyFont="1"/>
    <xf numFmtId="0" fontId="14" fillId="0" borderId="0" xfId="0" applyFont="1"/>
    <xf numFmtId="0" fontId="17" fillId="0" borderId="0" xfId="0" applyFont="1" applyAlignment="1">
      <alignment horizontal="center" vertical="center"/>
    </xf>
    <xf numFmtId="0" fontId="15" fillId="0" borderId="0" xfId="0" applyFont="1" applyAlignment="1">
      <alignment horizontal="center"/>
    </xf>
    <xf numFmtId="0" fontId="15" fillId="0" borderId="0" xfId="0" applyFont="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1" fillId="2" borderId="0" xfId="0" applyFont="1" applyFill="1" applyAlignment="1">
      <alignment horizontal="center" vertical="center" wrapText="1"/>
    </xf>
    <xf numFmtId="0" fontId="1" fillId="0" borderId="3" xfId="0" applyFont="1" applyBorder="1" applyAlignment="1">
      <alignment horizontal="center" vertical="center" wrapText="1"/>
    </xf>
    <xf numFmtId="0" fontId="1" fillId="3" borderId="0" xfId="0" applyFont="1" applyFill="1" applyAlignment="1">
      <alignment horizontal="center" vertical="center" wrapText="1"/>
    </xf>
    <xf numFmtId="0" fontId="1" fillId="3"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4" xfId="0" applyFont="1" applyBorder="1" applyAlignment="1">
      <alignment horizontal="center" vertical="center" wrapText="1"/>
    </xf>
    <xf numFmtId="0" fontId="8" fillId="0" borderId="2" xfId="0" applyFont="1" applyBorder="1" applyAlignment="1">
      <alignment horizontal="center" vertical="center"/>
    </xf>
    <xf numFmtId="0" fontId="8" fillId="0" borderId="7"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wrapText="1"/>
    </xf>
    <xf numFmtId="0" fontId="8" fillId="0" borderId="7"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 xfId="0" applyFont="1" applyBorder="1" applyAlignment="1">
      <alignment horizontal="center" vertical="center" wrapText="1"/>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horizontal="center" vertical="center" wrapText="1"/>
    </xf>
    <xf numFmtId="0" fontId="4" fillId="2" borderId="0" xfId="0" applyFont="1" applyFill="1" applyAlignment="1">
      <alignment horizontal="center" vertical="center" wrapText="1"/>
    </xf>
    <xf numFmtId="0" fontId="17" fillId="0" borderId="0" xfId="0" applyFont="1" applyAlignment="1">
      <alignment horizontal="center" vertical="center"/>
    </xf>
    <xf numFmtId="3" fontId="8" fillId="0" borderId="1" xfId="0" applyNumberFormat="1" applyFont="1" applyBorder="1" applyAlignment="1">
      <alignment horizontal="center" vertical="center" wrapText="1"/>
    </xf>
    <xf numFmtId="0" fontId="14" fillId="0" borderId="0" xfId="0" applyFont="1" applyAlignment="1">
      <alignment horizontal="center" vertical="center"/>
    </xf>
    <xf numFmtId="0" fontId="14" fillId="0" borderId="0" xfId="0" applyFont="1" applyAlignment="1">
      <alignment horizontal="center" vertical="center" wrapText="1"/>
    </xf>
    <xf numFmtId="0" fontId="14" fillId="2" borderId="0" xfId="0" applyFont="1" applyFill="1" applyAlignment="1">
      <alignment horizontal="center" vertical="center" wrapText="1"/>
    </xf>
    <xf numFmtId="0" fontId="14" fillId="0" borderId="0" xfId="0" applyFont="1" applyAlignment="1">
      <alignment horizontal="left" vertical="center"/>
    </xf>
    <xf numFmtId="3" fontId="8" fillId="0" borderId="5" xfId="0" applyNumberFormat="1" applyFont="1" applyBorder="1" applyAlignment="1">
      <alignment horizontal="center" vertical="center" wrapText="1"/>
    </xf>
    <xf numFmtId="3" fontId="8" fillId="0" borderId="8"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0" fontId="17" fillId="0" borderId="0" xfId="0" applyFont="1" applyAlignment="1">
      <alignment horizontal="center" vertical="center" wrapText="1"/>
    </xf>
    <xf numFmtId="3" fontId="8" fillId="0" borderId="2" xfId="0" applyNumberFormat="1" applyFont="1" applyBorder="1" applyAlignment="1">
      <alignment horizontal="center" vertical="center" wrapText="1"/>
    </xf>
    <xf numFmtId="3" fontId="8" fillId="0" borderId="7" xfId="0" applyNumberFormat="1" applyFont="1" applyBorder="1" applyAlignment="1">
      <alignment horizontal="center" vertical="center" wrapText="1"/>
    </xf>
    <xf numFmtId="3" fontId="8" fillId="0" borderId="4"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V13"/>
  <sheetViews>
    <sheetView tabSelected="1" zoomScale="80" zoomScaleNormal="80" zoomScaleSheetLayoutView="85" workbookViewId="0">
      <selection activeCell="B8" sqref="B8:E8"/>
    </sheetView>
  </sheetViews>
  <sheetFormatPr defaultColWidth="8.875" defaultRowHeight="15" x14ac:dyDescent="0.25"/>
  <cols>
    <col min="1" max="1" width="4.875" style="3" customWidth="1"/>
    <col min="2" max="2" width="34" style="1" customWidth="1"/>
    <col min="3" max="3" width="11.25" style="3" customWidth="1"/>
    <col min="4" max="4" width="14" style="3" customWidth="1"/>
    <col min="5" max="5" width="52.25" style="1" customWidth="1"/>
    <col min="6" max="6" width="16.875" style="1" customWidth="1"/>
    <col min="7" max="7" width="18.375" style="1" customWidth="1"/>
    <col min="8" max="8" width="16.875" style="1" customWidth="1"/>
    <col min="9" max="9" width="19" style="1" customWidth="1"/>
    <col min="10" max="10" width="19.25" style="1" customWidth="1"/>
    <col min="11" max="13" width="14.625" style="1" customWidth="1"/>
    <col min="14" max="14" width="14.625" style="43" customWidth="1"/>
    <col min="15" max="17" width="14.625" style="1" customWidth="1"/>
    <col min="18" max="18" width="14.625" style="43" customWidth="1"/>
    <col min="19" max="21" width="14.625" style="1" customWidth="1"/>
    <col min="22" max="22" width="14.625" style="43" customWidth="1"/>
    <col min="23" max="29" width="14.625" style="1" customWidth="1"/>
    <col min="30" max="30" width="14.625" style="43" customWidth="1"/>
    <col min="31" max="33" width="14.625" style="1" customWidth="1"/>
    <col min="34" max="34" width="14.625" style="43" customWidth="1"/>
    <col min="35" max="37" width="14.625" style="1" customWidth="1"/>
    <col min="38" max="38" width="14.625" style="43" customWidth="1"/>
    <col min="39" max="45" width="14.625" style="1" customWidth="1"/>
    <col min="46" max="46" width="14.625" style="43" customWidth="1"/>
    <col min="47" max="49" width="14.625" style="1" customWidth="1"/>
    <col min="50" max="50" width="14.625" style="43" customWidth="1"/>
    <col min="51" max="53" width="14.625" style="1" customWidth="1"/>
    <col min="54" max="54" width="14.625" style="43" customWidth="1"/>
    <col min="55" max="58" width="14.625" style="1" customWidth="1"/>
    <col min="59" max="61" width="14.625" style="18" customWidth="1"/>
    <col min="62" max="62" width="14.625" style="50" customWidth="1"/>
    <col min="63" max="65" width="14.625" style="18" customWidth="1"/>
    <col min="66" max="66" width="14.625" style="50" customWidth="1"/>
    <col min="67" max="69" width="14.625" style="18" customWidth="1"/>
    <col min="70" max="70" width="14.625" style="50" customWidth="1"/>
    <col min="71" max="74" width="14.625" style="18" customWidth="1"/>
    <col min="75" max="75" width="14.625" style="1" customWidth="1"/>
    <col min="76" max="16384" width="8.875" style="1"/>
  </cols>
  <sheetData>
    <row r="1" spans="1:74" ht="36" customHeight="1" x14ac:dyDescent="0.25">
      <c r="A1" s="64" t="s">
        <v>28</v>
      </c>
      <c r="B1" s="64"/>
      <c r="C1" s="64"/>
      <c r="D1" s="64"/>
      <c r="E1" s="64"/>
      <c r="F1" s="64"/>
      <c r="G1" s="64"/>
      <c r="H1" s="64"/>
      <c r="I1" s="64"/>
      <c r="J1" s="64"/>
    </row>
    <row r="2" spans="1:74" ht="35.25" customHeight="1" x14ac:dyDescent="0.25">
      <c r="A2" s="65" t="s">
        <v>14</v>
      </c>
      <c r="B2" s="65"/>
      <c r="C2" s="65"/>
      <c r="D2" s="65"/>
      <c r="E2" s="65"/>
      <c r="F2" s="65"/>
      <c r="G2" s="65"/>
      <c r="H2" s="65"/>
      <c r="I2" s="65"/>
      <c r="J2" s="65"/>
    </row>
    <row r="3" spans="1:74" ht="50.25" customHeight="1" x14ac:dyDescent="0.25">
      <c r="A3" s="63" t="s">
        <v>74</v>
      </c>
      <c r="B3" s="63"/>
      <c r="C3" s="63"/>
      <c r="D3" s="63"/>
      <c r="E3" s="63"/>
      <c r="F3" s="63"/>
      <c r="G3" s="63"/>
      <c r="H3" s="63"/>
      <c r="I3" s="63"/>
      <c r="J3" s="63"/>
      <c r="O3" s="51"/>
      <c r="P3" s="52"/>
      <c r="Q3" s="51"/>
    </row>
    <row r="4" spans="1:74" ht="138.75" customHeight="1" x14ac:dyDescent="0.25">
      <c r="A4" s="66" t="s">
        <v>43</v>
      </c>
      <c r="B4" s="66"/>
      <c r="C4" s="66"/>
      <c r="D4" s="66"/>
      <c r="E4" s="66"/>
      <c r="F4" s="66"/>
      <c r="G4" s="66"/>
      <c r="H4" s="66"/>
      <c r="I4" s="66"/>
      <c r="J4" s="66"/>
    </row>
    <row r="5" spans="1:74" s="11" customFormat="1" ht="60" customHeight="1" x14ac:dyDescent="0.35">
      <c r="A5" s="69" t="s">
        <v>29</v>
      </c>
      <c r="B5" s="69"/>
      <c r="C5" s="69"/>
      <c r="D5" s="69"/>
      <c r="E5" s="69"/>
      <c r="F5" s="69" t="s">
        <v>31</v>
      </c>
      <c r="G5" s="69"/>
      <c r="H5" s="69"/>
      <c r="I5" s="69"/>
      <c r="J5" s="69"/>
      <c r="K5" s="61" t="s">
        <v>48</v>
      </c>
      <c r="L5" s="61"/>
      <c r="M5" s="61"/>
      <c r="N5" s="61"/>
      <c r="O5" s="61"/>
      <c r="P5" s="61"/>
      <c r="Q5" s="61"/>
      <c r="R5" s="61"/>
      <c r="S5" s="61"/>
      <c r="T5" s="61"/>
      <c r="U5" s="61"/>
      <c r="V5" s="61"/>
      <c r="W5" s="61"/>
      <c r="X5" s="61"/>
      <c r="Y5" s="61"/>
      <c r="Z5" s="61"/>
      <c r="AA5" s="62" t="s">
        <v>58</v>
      </c>
      <c r="AB5" s="62"/>
      <c r="AC5" s="62"/>
      <c r="AD5" s="62"/>
      <c r="AE5" s="62"/>
      <c r="AF5" s="62"/>
      <c r="AG5" s="62"/>
      <c r="AH5" s="62"/>
      <c r="AI5" s="62"/>
      <c r="AJ5" s="62"/>
      <c r="AK5" s="62"/>
      <c r="AL5" s="62"/>
      <c r="AM5" s="62"/>
      <c r="AN5" s="62"/>
      <c r="AO5" s="62"/>
      <c r="AP5" s="62"/>
      <c r="AQ5" s="62" t="s">
        <v>65</v>
      </c>
      <c r="AR5" s="62"/>
      <c r="AS5" s="62"/>
      <c r="AT5" s="62"/>
      <c r="AU5" s="62"/>
      <c r="AV5" s="62"/>
      <c r="AW5" s="62"/>
      <c r="AX5" s="62"/>
      <c r="AY5" s="62"/>
      <c r="AZ5" s="62"/>
      <c r="BA5" s="62"/>
      <c r="BB5" s="62"/>
      <c r="BC5" s="62"/>
      <c r="BD5" s="62"/>
      <c r="BE5" s="62"/>
      <c r="BF5" s="62"/>
      <c r="BG5" s="62" t="s">
        <v>72</v>
      </c>
      <c r="BH5" s="62"/>
      <c r="BI5" s="62"/>
      <c r="BJ5" s="62"/>
      <c r="BK5" s="62"/>
      <c r="BL5" s="62"/>
      <c r="BM5" s="62"/>
      <c r="BN5" s="62"/>
      <c r="BO5" s="62"/>
      <c r="BP5" s="62"/>
      <c r="BQ5" s="62"/>
      <c r="BR5" s="62"/>
      <c r="BS5" s="62"/>
      <c r="BT5" s="62"/>
      <c r="BU5" s="62"/>
      <c r="BV5" s="62"/>
    </row>
    <row r="6" spans="1:74" s="11" customFormat="1" ht="54.95" customHeight="1" x14ac:dyDescent="0.35">
      <c r="A6" s="61" t="s">
        <v>5</v>
      </c>
      <c r="B6" s="61"/>
      <c r="C6" s="61"/>
      <c r="D6" s="61"/>
      <c r="E6" s="61"/>
      <c r="F6" s="61" t="s">
        <v>6</v>
      </c>
      <c r="G6" s="61"/>
      <c r="H6" s="61"/>
      <c r="I6" s="61"/>
      <c r="J6" s="61"/>
      <c r="K6" s="70" t="s">
        <v>4</v>
      </c>
      <c r="L6" s="71"/>
      <c r="M6" s="71"/>
      <c r="N6" s="72"/>
      <c r="O6" s="70" t="s">
        <v>7</v>
      </c>
      <c r="P6" s="71"/>
      <c r="Q6" s="71"/>
      <c r="R6" s="72"/>
      <c r="S6" s="70" t="s">
        <v>13</v>
      </c>
      <c r="T6" s="71"/>
      <c r="U6" s="71"/>
      <c r="V6" s="72"/>
      <c r="W6" s="70" t="s">
        <v>12</v>
      </c>
      <c r="X6" s="71"/>
      <c r="Y6" s="71"/>
      <c r="Z6" s="72"/>
      <c r="AA6" s="62" t="s">
        <v>4</v>
      </c>
      <c r="AB6" s="62"/>
      <c r="AC6" s="62"/>
      <c r="AD6" s="62"/>
      <c r="AE6" s="62" t="s">
        <v>7</v>
      </c>
      <c r="AF6" s="62"/>
      <c r="AG6" s="62"/>
      <c r="AH6" s="62"/>
      <c r="AI6" s="62" t="s">
        <v>13</v>
      </c>
      <c r="AJ6" s="62"/>
      <c r="AK6" s="62"/>
      <c r="AL6" s="62"/>
      <c r="AM6" s="62" t="s">
        <v>12</v>
      </c>
      <c r="AN6" s="62"/>
      <c r="AO6" s="62"/>
      <c r="AP6" s="62"/>
      <c r="AQ6" s="61" t="s">
        <v>4</v>
      </c>
      <c r="AR6" s="61"/>
      <c r="AS6" s="61"/>
      <c r="AT6" s="61"/>
      <c r="AU6" s="61" t="s">
        <v>7</v>
      </c>
      <c r="AV6" s="61"/>
      <c r="AW6" s="61"/>
      <c r="AX6" s="61"/>
      <c r="AY6" s="61" t="s">
        <v>13</v>
      </c>
      <c r="AZ6" s="61"/>
      <c r="BA6" s="61"/>
      <c r="BB6" s="61"/>
      <c r="BC6" s="61" t="s">
        <v>12</v>
      </c>
      <c r="BD6" s="61"/>
      <c r="BE6" s="61"/>
      <c r="BF6" s="61"/>
      <c r="BG6" s="61" t="s">
        <v>4</v>
      </c>
      <c r="BH6" s="61"/>
      <c r="BI6" s="61"/>
      <c r="BJ6" s="61"/>
      <c r="BK6" s="61" t="s">
        <v>7</v>
      </c>
      <c r="BL6" s="61"/>
      <c r="BM6" s="61"/>
      <c r="BN6" s="61"/>
      <c r="BO6" s="61" t="s">
        <v>13</v>
      </c>
      <c r="BP6" s="61"/>
      <c r="BQ6" s="61"/>
      <c r="BR6" s="61"/>
      <c r="BS6" s="61" t="s">
        <v>12</v>
      </c>
      <c r="BT6" s="61"/>
      <c r="BU6" s="61"/>
      <c r="BV6" s="61"/>
    </row>
    <row r="7" spans="1:74" s="11" customFormat="1" ht="54.95" customHeight="1" x14ac:dyDescent="0.35">
      <c r="A7" s="61"/>
      <c r="B7" s="61"/>
      <c r="C7" s="61"/>
      <c r="D7" s="61"/>
      <c r="E7" s="61"/>
      <c r="F7" s="15" t="s">
        <v>4</v>
      </c>
      <c r="G7" s="15" t="s">
        <v>7</v>
      </c>
      <c r="H7" s="15" t="s">
        <v>13</v>
      </c>
      <c r="I7" s="15" t="s">
        <v>12</v>
      </c>
      <c r="J7" s="15" t="s">
        <v>8</v>
      </c>
      <c r="K7" s="19" t="s">
        <v>49</v>
      </c>
      <c r="L7" s="19" t="s">
        <v>50</v>
      </c>
      <c r="M7" s="19" t="s">
        <v>51</v>
      </c>
      <c r="N7" s="44" t="s">
        <v>8</v>
      </c>
      <c r="O7" s="19" t="s">
        <v>49</v>
      </c>
      <c r="P7" s="19" t="s">
        <v>50</v>
      </c>
      <c r="Q7" s="19" t="s">
        <v>51</v>
      </c>
      <c r="R7" s="44" t="s">
        <v>8</v>
      </c>
      <c r="S7" s="19" t="s">
        <v>49</v>
      </c>
      <c r="T7" s="19" t="s">
        <v>50</v>
      </c>
      <c r="U7" s="19" t="s">
        <v>51</v>
      </c>
      <c r="V7" s="44" t="s">
        <v>8</v>
      </c>
      <c r="W7" s="19" t="s">
        <v>49</v>
      </c>
      <c r="X7" s="19" t="s">
        <v>50</v>
      </c>
      <c r="Y7" s="19" t="s">
        <v>51</v>
      </c>
      <c r="Z7" s="19" t="s">
        <v>8</v>
      </c>
      <c r="AA7" s="17" t="s">
        <v>55</v>
      </c>
      <c r="AB7" s="17" t="s">
        <v>56</v>
      </c>
      <c r="AC7" s="17" t="s">
        <v>57</v>
      </c>
      <c r="AD7" s="47" t="s">
        <v>8</v>
      </c>
      <c r="AE7" s="17" t="s">
        <v>55</v>
      </c>
      <c r="AF7" s="17" t="s">
        <v>56</v>
      </c>
      <c r="AG7" s="17" t="s">
        <v>57</v>
      </c>
      <c r="AH7" s="47" t="s">
        <v>8</v>
      </c>
      <c r="AI7" s="17" t="s">
        <v>55</v>
      </c>
      <c r="AJ7" s="17" t="s">
        <v>56</v>
      </c>
      <c r="AK7" s="17" t="s">
        <v>57</v>
      </c>
      <c r="AL7" s="47" t="s">
        <v>8</v>
      </c>
      <c r="AM7" s="17" t="s">
        <v>55</v>
      </c>
      <c r="AN7" s="17" t="s">
        <v>56</v>
      </c>
      <c r="AO7" s="17" t="s">
        <v>57</v>
      </c>
      <c r="AP7" s="17" t="s">
        <v>8</v>
      </c>
      <c r="AQ7" s="17" t="s">
        <v>62</v>
      </c>
      <c r="AR7" s="17" t="s">
        <v>63</v>
      </c>
      <c r="AS7" s="17" t="s">
        <v>64</v>
      </c>
      <c r="AT7" s="47" t="s">
        <v>8</v>
      </c>
      <c r="AU7" s="17" t="s">
        <v>62</v>
      </c>
      <c r="AV7" s="17" t="s">
        <v>63</v>
      </c>
      <c r="AW7" s="17" t="s">
        <v>64</v>
      </c>
      <c r="AX7" s="47" t="s">
        <v>8</v>
      </c>
      <c r="AY7" s="17" t="s">
        <v>62</v>
      </c>
      <c r="AZ7" s="17" t="s">
        <v>63</v>
      </c>
      <c r="BA7" s="17" t="s">
        <v>64</v>
      </c>
      <c r="BB7" s="47" t="s">
        <v>8</v>
      </c>
      <c r="BC7" s="17" t="s">
        <v>62</v>
      </c>
      <c r="BD7" s="17" t="s">
        <v>63</v>
      </c>
      <c r="BE7" s="17" t="s">
        <v>64</v>
      </c>
      <c r="BF7" s="17" t="s">
        <v>8</v>
      </c>
      <c r="BG7" s="15" t="s">
        <v>69</v>
      </c>
      <c r="BH7" s="15" t="s">
        <v>70</v>
      </c>
      <c r="BI7" s="15" t="s">
        <v>71</v>
      </c>
      <c r="BJ7" s="16" t="s">
        <v>8</v>
      </c>
      <c r="BK7" s="15" t="s">
        <v>69</v>
      </c>
      <c r="BL7" s="15" t="s">
        <v>70</v>
      </c>
      <c r="BM7" s="15" t="s">
        <v>71</v>
      </c>
      <c r="BN7" s="16" t="s">
        <v>8</v>
      </c>
      <c r="BO7" s="15" t="s">
        <v>69</v>
      </c>
      <c r="BP7" s="15" t="s">
        <v>70</v>
      </c>
      <c r="BQ7" s="15" t="s">
        <v>71</v>
      </c>
      <c r="BR7" s="16" t="s">
        <v>8</v>
      </c>
      <c r="BS7" s="15" t="s">
        <v>69</v>
      </c>
      <c r="BT7" s="15" t="s">
        <v>70</v>
      </c>
      <c r="BU7" s="15" t="s">
        <v>71</v>
      </c>
      <c r="BV7" s="15" t="s">
        <v>8</v>
      </c>
    </row>
    <row r="8" spans="1:74" s="11" customFormat="1" ht="42" customHeight="1" x14ac:dyDescent="0.35">
      <c r="A8" s="8">
        <v>1</v>
      </c>
      <c r="B8" s="68" t="s">
        <v>21</v>
      </c>
      <c r="C8" s="68"/>
      <c r="D8" s="68"/>
      <c r="E8" s="68"/>
      <c r="F8" s="9">
        <f>'IT ტექნოლოგიები'!D18</f>
        <v>340000</v>
      </c>
      <c r="G8" s="9">
        <f>'IT ტექნოლოგიები'!E18</f>
        <v>0</v>
      </c>
      <c r="H8" s="9">
        <f>'IT ტექნოლოგიები'!F18</f>
        <v>0</v>
      </c>
      <c r="I8" s="9">
        <f>'IT ტექნოლოგიები'!G18</f>
        <v>0</v>
      </c>
      <c r="J8" s="9">
        <f>F8+G8+H8+I8</f>
        <v>340000</v>
      </c>
      <c r="K8" s="10">
        <f>'IT ტექნოლოგიები'!J18</f>
        <v>0</v>
      </c>
      <c r="L8" s="10">
        <f>'IT ტექნოლოგიები'!M18</f>
        <v>0</v>
      </c>
      <c r="M8" s="10">
        <f>'IT ტექნოლოგიები'!P18</f>
        <v>0</v>
      </c>
      <c r="N8" s="45">
        <f>K8+L8+M8</f>
        <v>0</v>
      </c>
      <c r="O8" s="10">
        <v>0</v>
      </c>
      <c r="P8" s="10">
        <v>0</v>
      </c>
      <c r="Q8" s="10">
        <v>0</v>
      </c>
      <c r="R8" s="45">
        <f>+O8+P8+Q8</f>
        <v>0</v>
      </c>
      <c r="S8" s="10">
        <f>'IT ტექნოლოგიები'!K18</f>
        <v>0</v>
      </c>
      <c r="T8" s="10">
        <f>'IT ტექნოლოგიები'!N18</f>
        <v>0</v>
      </c>
      <c r="U8" s="10">
        <f>'IT ტექნოლოგიები'!Q18</f>
        <v>0</v>
      </c>
      <c r="V8" s="45">
        <f>S8+T8+U8</f>
        <v>0</v>
      </c>
      <c r="W8" s="10">
        <f>'IT ტექნოლოგიები'!L18</f>
        <v>0</v>
      </c>
      <c r="X8" s="10">
        <f>'IT ტექნოლოგიები'!O18</f>
        <v>0</v>
      </c>
      <c r="Y8" s="10">
        <f>'IT ტექნოლოგიები'!R18</f>
        <v>0</v>
      </c>
      <c r="Z8" s="10">
        <f>W8+X8+Y8</f>
        <v>0</v>
      </c>
      <c r="AA8" s="20">
        <v>0</v>
      </c>
      <c r="AB8" s="20">
        <f>'IT ტექნოლოგიები'!Y18</f>
        <v>62686</v>
      </c>
      <c r="AC8" s="20">
        <f>'IT ტექნოლოგიები'!AB18</f>
        <v>195629.8</v>
      </c>
      <c r="AD8" s="48">
        <f>AA8+AB8+AC8</f>
        <v>258315.8</v>
      </c>
      <c r="AE8" s="20">
        <v>0</v>
      </c>
      <c r="AF8" s="20">
        <v>0</v>
      </c>
      <c r="AG8" s="20">
        <v>0</v>
      </c>
      <c r="AH8" s="48">
        <f>AE8+AF8+AG8</f>
        <v>0</v>
      </c>
      <c r="AI8" s="20">
        <v>0</v>
      </c>
      <c r="AJ8" s="20">
        <v>0</v>
      </c>
      <c r="AK8" s="20">
        <v>0</v>
      </c>
      <c r="AL8" s="48">
        <f>AI8+AJ8+AK8</f>
        <v>0</v>
      </c>
      <c r="AM8" s="20">
        <v>0</v>
      </c>
      <c r="AN8" s="20">
        <v>0</v>
      </c>
      <c r="AO8" s="20">
        <v>0</v>
      </c>
      <c r="AP8" s="20">
        <f>AM8+AN8+AO8</f>
        <v>0</v>
      </c>
      <c r="AQ8" s="20">
        <f>'IT ტექნოლოგიები'!AH18</f>
        <v>41140</v>
      </c>
      <c r="AR8" s="20">
        <f>'IT ტექნოლოგიები'!AK18</f>
        <v>0</v>
      </c>
      <c r="AS8" s="20">
        <f>'IT ტექნოლოგიები'!AN18</f>
        <v>0</v>
      </c>
      <c r="AT8" s="48">
        <f>AQ8+AR8+AS8</f>
        <v>41140</v>
      </c>
      <c r="AU8" s="20">
        <v>0</v>
      </c>
      <c r="AV8" s="20">
        <v>0</v>
      </c>
      <c r="AW8" s="20">
        <v>0</v>
      </c>
      <c r="AX8" s="48">
        <f>AU8+AV8+AW8</f>
        <v>0</v>
      </c>
      <c r="AY8" s="20">
        <f>'IT ტექნოლოგიები'!AI18</f>
        <v>0</v>
      </c>
      <c r="AZ8" s="20">
        <f>'IT ტექნოლოგიები'!AL18</f>
        <v>0</v>
      </c>
      <c r="BA8" s="20">
        <f>'IT ტექნოლოგიები'!AO18</f>
        <v>0</v>
      </c>
      <c r="BB8" s="48">
        <f>AY8+AZ8+BA8</f>
        <v>0</v>
      </c>
      <c r="BC8" s="20">
        <f>'IT ტექნოლოგიები'!AJ18</f>
        <v>0</v>
      </c>
      <c r="BD8" s="20">
        <f>'IT ტექნოლოგიები'!AM18</f>
        <v>0</v>
      </c>
      <c r="BE8" s="20">
        <f>'IT ტექნოლოგიები'!AP18</f>
        <v>0</v>
      </c>
      <c r="BF8" s="20">
        <f>BC8+BD8+BE8</f>
        <v>0</v>
      </c>
      <c r="BG8" s="10">
        <f>'IT ტექნოლოგიები'!AT18</f>
        <v>0</v>
      </c>
      <c r="BH8" s="10">
        <f>'IT ტექნოლოგიები'!AW18</f>
        <v>0</v>
      </c>
      <c r="BI8" s="10">
        <f>'IT ტექნოლოგიები'!AZ18</f>
        <v>0</v>
      </c>
      <c r="BJ8" s="45">
        <f>BG8+BH8+BI8</f>
        <v>0</v>
      </c>
      <c r="BK8" s="10">
        <v>0</v>
      </c>
      <c r="BL8" s="10">
        <v>0</v>
      </c>
      <c r="BM8" s="10">
        <v>0</v>
      </c>
      <c r="BN8" s="45">
        <v>0</v>
      </c>
      <c r="BO8" s="10">
        <f>'IT ტექნოლოგიები'!AU18</f>
        <v>0</v>
      </c>
      <c r="BP8" s="10">
        <f>'IT ტექნოლოგიები'!AX18</f>
        <v>0</v>
      </c>
      <c r="BQ8" s="10">
        <f>'IT ტექნოლოგიები'!BA18</f>
        <v>0</v>
      </c>
      <c r="BR8" s="45">
        <f>BO8+BP8+BQ8</f>
        <v>0</v>
      </c>
      <c r="BS8" s="10">
        <f>'IT ტექნოლოგიები'!AV18</f>
        <v>0</v>
      </c>
      <c r="BT8" s="10">
        <f>'IT ტექნოლოგიები'!AY18</f>
        <v>0</v>
      </c>
      <c r="BU8" s="10">
        <f>'IT ტექნოლოგიები'!BB18</f>
        <v>0</v>
      </c>
      <c r="BV8" s="10">
        <f>BS8+BT8+BU8</f>
        <v>0</v>
      </c>
    </row>
    <row r="9" spans="1:74" s="11" customFormat="1" ht="48.75" customHeight="1" x14ac:dyDescent="0.35">
      <c r="A9" s="8">
        <f>A8+1</f>
        <v>2</v>
      </c>
      <c r="B9" s="68" t="s">
        <v>20</v>
      </c>
      <c r="C9" s="68"/>
      <c r="D9" s="68"/>
      <c r="E9" s="68"/>
      <c r="F9" s="12">
        <f>'მიმდ და კაპიტ'!D20</f>
        <v>2437449</v>
      </c>
      <c r="G9" s="12">
        <f>'მიმდ და კაპიტ'!E20</f>
        <v>584040</v>
      </c>
      <c r="H9" s="12">
        <f>'მიმდ და კაპიტ'!F20</f>
        <v>0</v>
      </c>
      <c r="I9" s="12">
        <f>'მიმდ და კაპიტ'!G20</f>
        <v>0</v>
      </c>
      <c r="J9" s="9">
        <f>F9+G9+H9+I9</f>
        <v>3021489</v>
      </c>
      <c r="K9" s="10">
        <f>'მიმდ და კაპიტ'!J20</f>
        <v>0</v>
      </c>
      <c r="L9" s="10">
        <f>'მიმდ და კაპიტ'!M20</f>
        <v>56262.52</v>
      </c>
      <c r="M9" s="10">
        <f>'მიმდ და კაპიტ'!P20</f>
        <v>12724.75</v>
      </c>
      <c r="N9" s="45">
        <f>K9+L9+M9</f>
        <v>68987.26999999999</v>
      </c>
      <c r="O9" s="10">
        <v>0</v>
      </c>
      <c r="P9" s="10">
        <v>0</v>
      </c>
      <c r="Q9" s="10">
        <v>0</v>
      </c>
      <c r="R9" s="45">
        <f>+O9+P9+Q9</f>
        <v>0</v>
      </c>
      <c r="S9" s="10">
        <f>'მიმდ და კაპიტ'!K20</f>
        <v>0</v>
      </c>
      <c r="T9" s="10">
        <f>'მიმდ და კაპიტ'!N20</f>
        <v>0</v>
      </c>
      <c r="U9" s="10">
        <f>'მიმდ და კაპიტ'!Q20</f>
        <v>0</v>
      </c>
      <c r="V9" s="45">
        <f>S9+T9+U9</f>
        <v>0</v>
      </c>
      <c r="W9" s="10">
        <f>'მიმდ და კაპიტ'!L20</f>
        <v>0</v>
      </c>
      <c r="X9" s="10">
        <f>'მიმდ და კაპიტ'!O20</f>
        <v>0</v>
      </c>
      <c r="Y9" s="10">
        <f>'მიმდ და კაპიტ'!R20</f>
        <v>0</v>
      </c>
      <c r="Z9" s="10">
        <f>W9+X9+Y9</f>
        <v>0</v>
      </c>
      <c r="AA9" s="20">
        <f>'მიმდ და კაპიტ'!V20</f>
        <v>229634.95</v>
      </c>
      <c r="AB9" s="20">
        <f>'მიმდ და კაპიტ'!Y20</f>
        <v>44700</v>
      </c>
      <c r="AC9" s="20">
        <f>'მიმდ და კაპიტ'!AB20</f>
        <v>63260.990000000005</v>
      </c>
      <c r="AD9" s="48">
        <f>AA9+AB9+AC9</f>
        <v>337595.94</v>
      </c>
      <c r="AE9" s="20">
        <v>0</v>
      </c>
      <c r="AF9" s="20">
        <v>0</v>
      </c>
      <c r="AG9" s="20">
        <v>0</v>
      </c>
      <c r="AH9" s="48">
        <f>AE9+AF9+AG9</f>
        <v>0</v>
      </c>
      <c r="AI9" s="20">
        <v>0</v>
      </c>
      <c r="AJ9" s="20">
        <v>0</v>
      </c>
      <c r="AK9" s="20">
        <v>0</v>
      </c>
      <c r="AL9" s="48">
        <f>AI9+AJ9+AK9</f>
        <v>0</v>
      </c>
      <c r="AM9" s="20">
        <v>0</v>
      </c>
      <c r="AN9" s="20">
        <v>0</v>
      </c>
      <c r="AO9" s="20">
        <v>0</v>
      </c>
      <c r="AP9" s="20">
        <f>AM9+AN9+AO9</f>
        <v>0</v>
      </c>
      <c r="AQ9" s="20">
        <f>'მიმდ და კაპიტ'!AH20</f>
        <v>0</v>
      </c>
      <c r="AR9" s="20">
        <f>'მიმდ და კაპიტ'!AL20</f>
        <v>75279.91</v>
      </c>
      <c r="AS9" s="20">
        <f>'მიმდ და კაპიტ'!AP20</f>
        <v>237105.24</v>
      </c>
      <c r="AT9" s="48">
        <f>AQ9+AR9+AS9</f>
        <v>312385.15000000002</v>
      </c>
      <c r="AU9" s="20">
        <f>'მიმდ და კაპიტ'!AI20</f>
        <v>0</v>
      </c>
      <c r="AV9" s="20">
        <f>'მიმდ და კაპიტ'!AM20</f>
        <v>0</v>
      </c>
      <c r="AW9" s="20">
        <f>'მიმდ და კაპიტ'!AQ20</f>
        <v>0</v>
      </c>
      <c r="AX9" s="48">
        <f>AU9+AV9+AW9</f>
        <v>0</v>
      </c>
      <c r="AY9" s="20">
        <f>'მიმდ და კაპიტ'!AJ20</f>
        <v>0</v>
      </c>
      <c r="AZ9" s="20">
        <f>'მიმდ და კაპიტ'!AN20</f>
        <v>0</v>
      </c>
      <c r="BA9" s="20">
        <f>'მიმდ და კაპიტ'!AR20</f>
        <v>0</v>
      </c>
      <c r="BB9" s="48">
        <f>AY9+AZ9+BA9</f>
        <v>0</v>
      </c>
      <c r="BC9" s="20">
        <f>'მიმდ და კაპიტ'!AK20</f>
        <v>0</v>
      </c>
      <c r="BD9" s="20">
        <f>'მიმდ და კაპიტ'!AO20</f>
        <v>0</v>
      </c>
      <c r="BE9" s="20">
        <f>'მიმდ და კაპიტ'!AS20</f>
        <v>0</v>
      </c>
      <c r="BF9" s="20">
        <f>BC9+BD9+BE9</f>
        <v>0</v>
      </c>
      <c r="BG9" s="10">
        <f>'მიმდ და კაპიტ'!AX20</f>
        <v>287661.24000000005</v>
      </c>
      <c r="BH9" s="10">
        <f>'მიმდ და კაპიტ'!BB20</f>
        <v>125190.50000000001</v>
      </c>
      <c r="BI9" s="10">
        <f>'მიმდ და კაპიტ'!BF20</f>
        <v>672623.78</v>
      </c>
      <c r="BJ9" s="45">
        <f>BG9+BH9+BI9</f>
        <v>1085475.52</v>
      </c>
      <c r="BK9" s="10">
        <f>'მიმდ და კაპიტ'!AY20</f>
        <v>0</v>
      </c>
      <c r="BL9" s="10">
        <f>'მიმდ და კაპიტ'!BC20</f>
        <v>0</v>
      </c>
      <c r="BM9" s="10">
        <f>'მიმდ და კაპიტ'!BG20</f>
        <v>0</v>
      </c>
      <c r="BN9" s="45">
        <v>0</v>
      </c>
      <c r="BO9" s="10">
        <v>0</v>
      </c>
      <c r="BP9" s="10">
        <v>0</v>
      </c>
      <c r="BQ9" s="10">
        <v>0</v>
      </c>
      <c r="BR9" s="45">
        <f>BO9+BP9+BQ9</f>
        <v>0</v>
      </c>
      <c r="BS9" s="10">
        <v>0</v>
      </c>
      <c r="BT9" s="10">
        <v>0</v>
      </c>
      <c r="BU9" s="10">
        <v>0</v>
      </c>
      <c r="BV9" s="10">
        <f>BS9+BT9+BU9</f>
        <v>0</v>
      </c>
    </row>
    <row r="10" spans="1:74" s="11" customFormat="1" ht="32.25" customHeight="1" x14ac:dyDescent="0.35">
      <c r="A10" s="2"/>
      <c r="B10" s="67" t="s">
        <v>8</v>
      </c>
      <c r="C10" s="67"/>
      <c r="D10" s="67"/>
      <c r="E10" s="67"/>
      <c r="F10" s="13">
        <f t="shared" ref="F10:K10" si="0">SUM(F8:F9)</f>
        <v>2777449</v>
      </c>
      <c r="G10" s="13">
        <f t="shared" si="0"/>
        <v>584040</v>
      </c>
      <c r="H10" s="13">
        <f t="shared" si="0"/>
        <v>0</v>
      </c>
      <c r="I10" s="13">
        <f t="shared" si="0"/>
        <v>0</v>
      </c>
      <c r="J10" s="13">
        <f t="shared" si="0"/>
        <v>3361489</v>
      </c>
      <c r="K10" s="21">
        <f t="shared" si="0"/>
        <v>0</v>
      </c>
      <c r="L10" s="21">
        <f t="shared" ref="L10:AC10" si="1">SUM(L8:L9)</f>
        <v>56262.52</v>
      </c>
      <c r="M10" s="21">
        <f t="shared" si="1"/>
        <v>12724.75</v>
      </c>
      <c r="N10" s="46">
        <f t="shared" si="1"/>
        <v>68987.26999999999</v>
      </c>
      <c r="O10" s="21">
        <f t="shared" si="1"/>
        <v>0</v>
      </c>
      <c r="P10" s="21">
        <f t="shared" si="1"/>
        <v>0</v>
      </c>
      <c r="Q10" s="21">
        <f t="shared" si="1"/>
        <v>0</v>
      </c>
      <c r="R10" s="46">
        <f t="shared" si="1"/>
        <v>0</v>
      </c>
      <c r="S10" s="21">
        <f t="shared" si="1"/>
        <v>0</v>
      </c>
      <c r="T10" s="21">
        <f t="shared" si="1"/>
        <v>0</v>
      </c>
      <c r="U10" s="21">
        <f t="shared" si="1"/>
        <v>0</v>
      </c>
      <c r="V10" s="46">
        <f t="shared" si="1"/>
        <v>0</v>
      </c>
      <c r="W10" s="21">
        <f t="shared" si="1"/>
        <v>0</v>
      </c>
      <c r="X10" s="21">
        <f t="shared" si="1"/>
        <v>0</v>
      </c>
      <c r="Y10" s="21">
        <f t="shared" si="1"/>
        <v>0</v>
      </c>
      <c r="Z10" s="21">
        <f t="shared" si="1"/>
        <v>0</v>
      </c>
      <c r="AA10" s="14">
        <f t="shared" si="1"/>
        <v>229634.95</v>
      </c>
      <c r="AB10" s="14">
        <f t="shared" si="1"/>
        <v>107386</v>
      </c>
      <c r="AC10" s="14">
        <f t="shared" si="1"/>
        <v>258890.78999999998</v>
      </c>
      <c r="AD10" s="49">
        <f>SUM(AD8:AD9)</f>
        <v>595911.74</v>
      </c>
      <c r="AE10" s="14">
        <f t="shared" ref="AE10:AG10" si="2">SUM(AE8:AE9)</f>
        <v>0</v>
      </c>
      <c r="AF10" s="14">
        <f t="shared" si="2"/>
        <v>0</v>
      </c>
      <c r="AG10" s="14">
        <f t="shared" si="2"/>
        <v>0</v>
      </c>
      <c r="AH10" s="49">
        <f>SUM(AH8:AH9)</f>
        <v>0</v>
      </c>
      <c r="AI10" s="14">
        <f t="shared" ref="AI10:AK10" si="3">SUM(AI8:AI9)</f>
        <v>0</v>
      </c>
      <c r="AJ10" s="14">
        <f t="shared" si="3"/>
        <v>0</v>
      </c>
      <c r="AK10" s="14">
        <f t="shared" si="3"/>
        <v>0</v>
      </c>
      <c r="AL10" s="49">
        <f>SUM(AL8:AL9)</f>
        <v>0</v>
      </c>
      <c r="AM10" s="14">
        <f t="shared" ref="AM10:AO10" si="4">SUM(AM8:AM9)</f>
        <v>0</v>
      </c>
      <c r="AN10" s="14">
        <f t="shared" si="4"/>
        <v>0</v>
      </c>
      <c r="AO10" s="14">
        <f t="shared" si="4"/>
        <v>0</v>
      </c>
      <c r="AP10" s="14">
        <f>SUM(AP8:AP9)</f>
        <v>0</v>
      </c>
      <c r="AQ10" s="14">
        <f>SUM(AQ8:AQ9)</f>
        <v>41140</v>
      </c>
      <c r="AR10" s="14">
        <f t="shared" ref="AR10:BF10" si="5">SUM(AR8:AR9)</f>
        <v>75279.91</v>
      </c>
      <c r="AS10" s="14">
        <f t="shared" si="5"/>
        <v>237105.24</v>
      </c>
      <c r="AT10" s="49">
        <f t="shared" si="5"/>
        <v>353525.15</v>
      </c>
      <c r="AU10" s="14">
        <f t="shared" si="5"/>
        <v>0</v>
      </c>
      <c r="AV10" s="14">
        <f t="shared" si="5"/>
        <v>0</v>
      </c>
      <c r="AW10" s="14">
        <f t="shared" si="5"/>
        <v>0</v>
      </c>
      <c r="AX10" s="49">
        <f t="shared" si="5"/>
        <v>0</v>
      </c>
      <c r="AY10" s="14">
        <f t="shared" si="5"/>
        <v>0</v>
      </c>
      <c r="AZ10" s="14">
        <f t="shared" si="5"/>
        <v>0</v>
      </c>
      <c r="BA10" s="14">
        <f t="shared" si="5"/>
        <v>0</v>
      </c>
      <c r="BB10" s="49">
        <f t="shared" si="5"/>
        <v>0</v>
      </c>
      <c r="BC10" s="14">
        <f t="shared" si="5"/>
        <v>0</v>
      </c>
      <c r="BD10" s="14">
        <f t="shared" si="5"/>
        <v>0</v>
      </c>
      <c r="BE10" s="14">
        <f t="shared" si="5"/>
        <v>0</v>
      </c>
      <c r="BF10" s="14">
        <f t="shared" si="5"/>
        <v>0</v>
      </c>
      <c r="BG10" s="14">
        <f>SUM(BG8:BG9)</f>
        <v>287661.24000000005</v>
      </c>
      <c r="BH10" s="14">
        <f t="shared" ref="BH10:BV10" si="6">SUM(BH8:BH9)</f>
        <v>125190.50000000001</v>
      </c>
      <c r="BI10" s="14">
        <f t="shared" si="6"/>
        <v>672623.78</v>
      </c>
      <c r="BJ10" s="49">
        <f t="shared" si="6"/>
        <v>1085475.52</v>
      </c>
      <c r="BK10" s="14">
        <f t="shared" si="6"/>
        <v>0</v>
      </c>
      <c r="BL10" s="14">
        <f t="shared" si="6"/>
        <v>0</v>
      </c>
      <c r="BM10" s="14">
        <f t="shared" si="6"/>
        <v>0</v>
      </c>
      <c r="BN10" s="49">
        <f t="shared" si="6"/>
        <v>0</v>
      </c>
      <c r="BO10" s="14">
        <f t="shared" si="6"/>
        <v>0</v>
      </c>
      <c r="BP10" s="14">
        <f t="shared" si="6"/>
        <v>0</v>
      </c>
      <c r="BQ10" s="14">
        <f t="shared" si="6"/>
        <v>0</v>
      </c>
      <c r="BR10" s="49">
        <f t="shared" si="6"/>
        <v>0</v>
      </c>
      <c r="BS10" s="14">
        <f t="shared" si="6"/>
        <v>0</v>
      </c>
      <c r="BT10" s="14">
        <f t="shared" si="6"/>
        <v>0</v>
      </c>
      <c r="BU10" s="14">
        <f t="shared" si="6"/>
        <v>0</v>
      </c>
      <c r="BV10" s="14">
        <f t="shared" si="6"/>
        <v>0</v>
      </c>
    </row>
    <row r="11" spans="1:74" x14ac:dyDescent="0.25">
      <c r="F11" s="7"/>
      <c r="G11" s="7"/>
      <c r="H11" s="7"/>
      <c r="I11" s="7"/>
      <c r="J11" s="7"/>
    </row>
    <row r="13" spans="1:74" ht="133.5" customHeight="1" x14ac:dyDescent="0.25">
      <c r="B13" s="64" t="s">
        <v>77</v>
      </c>
      <c r="C13" s="64"/>
      <c r="D13" s="64"/>
      <c r="E13" s="64"/>
      <c r="F13" s="63" t="s">
        <v>46</v>
      </c>
      <c r="G13" s="63"/>
      <c r="H13" s="63"/>
      <c r="I13" s="63"/>
      <c r="J13" s="63"/>
    </row>
  </sheetData>
  <mergeCells count="33">
    <mergeCell ref="K5:Z5"/>
    <mergeCell ref="K6:N6"/>
    <mergeCell ref="O6:R6"/>
    <mergeCell ref="S6:V6"/>
    <mergeCell ref="W6:Z6"/>
    <mergeCell ref="B13:E13"/>
    <mergeCell ref="F13:J13"/>
    <mergeCell ref="A1:J1"/>
    <mergeCell ref="A2:J2"/>
    <mergeCell ref="A3:J3"/>
    <mergeCell ref="A4:J4"/>
    <mergeCell ref="B10:E10"/>
    <mergeCell ref="B8:E8"/>
    <mergeCell ref="A6:E7"/>
    <mergeCell ref="F6:J6"/>
    <mergeCell ref="B9:E9"/>
    <mergeCell ref="A5:E5"/>
    <mergeCell ref="F5:J5"/>
    <mergeCell ref="AA5:AP5"/>
    <mergeCell ref="AA6:AD6"/>
    <mergeCell ref="AE6:AH6"/>
    <mergeCell ref="AI6:AL6"/>
    <mergeCell ref="AM6:AP6"/>
    <mergeCell ref="AQ5:BF5"/>
    <mergeCell ref="AQ6:AT6"/>
    <mergeCell ref="AU6:AX6"/>
    <mergeCell ref="AY6:BB6"/>
    <mergeCell ref="BC6:BF6"/>
    <mergeCell ref="BG6:BJ6"/>
    <mergeCell ref="BK6:BN6"/>
    <mergeCell ref="BO6:BR6"/>
    <mergeCell ref="BS6:BV6"/>
    <mergeCell ref="BG5:BV5"/>
  </mergeCells>
  <pageMargins left="0.31496062992125984" right="0.31496062992125984" top="0.74803149606299213" bottom="0.35433070866141736" header="0.31496062992125984" footer="0.31496062992125984"/>
  <pageSetup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F18"/>
  <sheetViews>
    <sheetView topLeftCell="A7" zoomScale="70" zoomScaleNormal="70" zoomScaleSheetLayoutView="85" workbookViewId="0">
      <selection activeCell="BF21" sqref="BF21"/>
    </sheetView>
  </sheetViews>
  <sheetFormatPr defaultColWidth="9" defaultRowHeight="15" x14ac:dyDescent="0.25"/>
  <cols>
    <col min="1" max="1" width="4.875" style="3" customWidth="1"/>
    <col min="2" max="2" width="61" style="3" customWidth="1"/>
    <col min="3" max="3" width="11.25" style="3" customWidth="1"/>
    <col min="4" max="4" width="15.375" style="3" customWidth="1"/>
    <col min="5" max="5" width="15.25" style="3" customWidth="1"/>
    <col min="6" max="6" width="13.625" style="3" customWidth="1"/>
    <col min="7" max="7" width="14" style="3" customWidth="1"/>
    <col min="8" max="8" width="40.625" style="3" customWidth="1"/>
    <col min="9" max="9" width="25.25" style="3" customWidth="1"/>
    <col min="10" max="30" width="11.875" style="3" customWidth="1"/>
    <col min="31" max="57" width="11.875" style="35" customWidth="1"/>
    <col min="58" max="58" width="55.375" style="3" customWidth="1"/>
    <col min="59" max="60" width="11.875" style="3" customWidth="1"/>
    <col min="61" max="16384" width="9" style="3"/>
  </cols>
  <sheetData>
    <row r="1" spans="1:58" ht="36" customHeight="1" x14ac:dyDescent="0.25">
      <c r="A1" s="82" t="s">
        <v>28</v>
      </c>
      <c r="B1" s="82"/>
      <c r="C1" s="82"/>
      <c r="D1" s="82"/>
      <c r="E1" s="82"/>
      <c r="F1" s="82"/>
      <c r="G1" s="82"/>
      <c r="H1" s="82"/>
      <c r="I1" s="82"/>
    </row>
    <row r="2" spans="1:58" ht="51.75" customHeight="1" x14ac:dyDescent="0.25">
      <c r="A2" s="6"/>
      <c r="B2" s="83" t="s">
        <v>15</v>
      </c>
      <c r="C2" s="83"/>
      <c r="D2" s="83"/>
      <c r="E2" s="83"/>
      <c r="F2" s="83"/>
      <c r="G2" s="83"/>
      <c r="H2" s="83"/>
      <c r="I2" s="83"/>
    </row>
    <row r="3" spans="1:58" ht="55.5" customHeight="1" x14ac:dyDescent="0.25">
      <c r="A3" s="6"/>
      <c r="B3" s="84" t="s">
        <v>16</v>
      </c>
      <c r="C3" s="84"/>
      <c r="D3" s="84"/>
      <c r="E3" s="84"/>
      <c r="F3" s="84"/>
      <c r="G3" s="84"/>
      <c r="H3" s="84"/>
      <c r="I3" s="84"/>
    </row>
    <row r="4" spans="1:58" ht="9" customHeight="1" x14ac:dyDescent="0.25">
      <c r="A4" s="6"/>
      <c r="B4" s="6"/>
      <c r="C4" s="6"/>
      <c r="D4" s="6"/>
      <c r="E4" s="6"/>
      <c r="F4" s="6"/>
      <c r="G4" s="6"/>
      <c r="H4" s="6"/>
      <c r="I4" s="6"/>
    </row>
    <row r="5" spans="1:58" ht="42" customHeight="1" x14ac:dyDescent="0.25">
      <c r="A5" s="4"/>
      <c r="B5" s="83" t="s">
        <v>44</v>
      </c>
      <c r="C5" s="83"/>
      <c r="D5" s="83"/>
      <c r="E5" s="83"/>
      <c r="F5" s="83"/>
      <c r="G5" s="83"/>
      <c r="H5" s="83"/>
      <c r="I5" s="83"/>
    </row>
    <row r="6" spans="1:58" ht="57" customHeight="1" x14ac:dyDescent="0.25">
      <c r="A6" s="83" t="s">
        <v>45</v>
      </c>
      <c r="B6" s="83"/>
      <c r="C6" s="83"/>
      <c r="D6" s="83"/>
      <c r="E6" s="83"/>
      <c r="F6" s="83"/>
      <c r="G6" s="83"/>
      <c r="H6" s="83"/>
      <c r="I6" s="83"/>
    </row>
    <row r="7" spans="1:58" ht="26.25" customHeight="1" x14ac:dyDescent="0.25">
      <c r="A7" s="80"/>
      <c r="B7" s="80"/>
      <c r="C7" s="80"/>
      <c r="D7" s="80"/>
      <c r="E7" s="80"/>
      <c r="F7" s="80"/>
      <c r="G7" s="80"/>
      <c r="H7" s="80"/>
      <c r="I7" s="6"/>
    </row>
    <row r="8" spans="1:58" ht="36" customHeight="1" x14ac:dyDescent="0.25">
      <c r="A8" s="81" t="s">
        <v>10</v>
      </c>
      <c r="B8" s="81"/>
      <c r="C8" s="81"/>
      <c r="D8" s="81"/>
      <c r="E8" s="81"/>
      <c r="F8" s="81"/>
      <c r="G8" s="81"/>
      <c r="H8" s="5" t="s">
        <v>23</v>
      </c>
      <c r="I8" s="6"/>
    </row>
    <row r="9" spans="1:58" ht="36" customHeight="1" x14ac:dyDescent="0.25">
      <c r="A9" s="5"/>
      <c r="B9" s="81" t="s">
        <v>11</v>
      </c>
      <c r="C9" s="81"/>
      <c r="D9" s="81"/>
      <c r="E9" s="81"/>
      <c r="F9" s="81"/>
      <c r="G9" s="81"/>
      <c r="H9" s="5" t="s">
        <v>31</v>
      </c>
      <c r="I9" s="6"/>
    </row>
    <row r="10" spans="1:58" ht="28.5" customHeight="1" x14ac:dyDescent="0.25">
      <c r="A10" s="81" t="s">
        <v>22</v>
      </c>
      <c r="B10" s="81"/>
      <c r="C10" s="81"/>
      <c r="D10" s="81"/>
      <c r="E10" s="81"/>
      <c r="F10" s="81"/>
      <c r="G10" s="81"/>
      <c r="H10" s="81"/>
      <c r="I10" s="81"/>
    </row>
    <row r="11" spans="1:58" ht="9" customHeight="1" x14ac:dyDescent="0.25">
      <c r="A11" s="6"/>
      <c r="B11" s="6"/>
      <c r="C11" s="6"/>
      <c r="D11" s="6"/>
      <c r="E11" s="6"/>
      <c r="F11" s="6"/>
      <c r="G11" s="6"/>
      <c r="H11" s="6"/>
      <c r="I11" s="6"/>
    </row>
    <row r="13" spans="1:58" s="25" customFormat="1" ht="27" customHeight="1" x14ac:dyDescent="0.25">
      <c r="A13" s="79" t="s">
        <v>0</v>
      </c>
      <c r="B13" s="79" t="s">
        <v>17</v>
      </c>
      <c r="C13" s="79" t="s">
        <v>1</v>
      </c>
      <c r="D13" s="79" t="s">
        <v>18</v>
      </c>
      <c r="E13" s="79"/>
      <c r="F13" s="79"/>
      <c r="G13" s="79"/>
      <c r="H13" s="79" t="s">
        <v>9</v>
      </c>
      <c r="I13" s="79" t="s">
        <v>2</v>
      </c>
      <c r="J13" s="73" t="s">
        <v>53</v>
      </c>
      <c r="K13" s="74"/>
      <c r="L13" s="74"/>
      <c r="M13" s="74"/>
      <c r="N13" s="74"/>
      <c r="O13" s="74"/>
      <c r="P13" s="74"/>
      <c r="Q13" s="74"/>
      <c r="R13" s="74"/>
      <c r="S13" s="74"/>
      <c r="T13" s="74"/>
      <c r="U13" s="75"/>
      <c r="V13" s="73" t="s">
        <v>59</v>
      </c>
      <c r="W13" s="74"/>
      <c r="X13" s="74"/>
      <c r="Y13" s="74"/>
      <c r="Z13" s="74"/>
      <c r="AA13" s="74"/>
      <c r="AB13" s="74"/>
      <c r="AC13" s="74"/>
      <c r="AD13" s="74"/>
      <c r="AE13" s="74"/>
      <c r="AF13" s="74"/>
      <c r="AG13" s="75"/>
      <c r="AH13" s="73" t="s">
        <v>61</v>
      </c>
      <c r="AI13" s="74"/>
      <c r="AJ13" s="74"/>
      <c r="AK13" s="74"/>
      <c r="AL13" s="74"/>
      <c r="AM13" s="74"/>
      <c r="AN13" s="74"/>
      <c r="AO13" s="74"/>
      <c r="AP13" s="74"/>
      <c r="AQ13" s="74"/>
      <c r="AR13" s="74"/>
      <c r="AS13" s="75"/>
      <c r="AT13" s="73" t="s">
        <v>68</v>
      </c>
      <c r="AU13" s="74"/>
      <c r="AV13" s="74"/>
      <c r="AW13" s="74"/>
      <c r="AX13" s="74"/>
      <c r="AY13" s="74"/>
      <c r="AZ13" s="74"/>
      <c r="BA13" s="74"/>
      <c r="BB13" s="74"/>
      <c r="BC13" s="74"/>
      <c r="BD13" s="74"/>
      <c r="BE13" s="75"/>
      <c r="BF13" s="24"/>
    </row>
    <row r="14" spans="1:58" s="26" customFormat="1" ht="40.5" customHeight="1" x14ac:dyDescent="0.25">
      <c r="A14" s="79"/>
      <c r="B14" s="79"/>
      <c r="C14" s="79"/>
      <c r="D14" s="79"/>
      <c r="E14" s="79"/>
      <c r="F14" s="79"/>
      <c r="G14" s="79"/>
      <c r="H14" s="79"/>
      <c r="I14" s="79"/>
      <c r="J14" s="79" t="s">
        <v>49</v>
      </c>
      <c r="K14" s="79"/>
      <c r="L14" s="79"/>
      <c r="M14" s="79" t="s">
        <v>50</v>
      </c>
      <c r="N14" s="79"/>
      <c r="O14" s="79"/>
      <c r="P14" s="79" t="s">
        <v>51</v>
      </c>
      <c r="Q14" s="79"/>
      <c r="R14" s="79"/>
      <c r="S14" s="79" t="s">
        <v>8</v>
      </c>
      <c r="T14" s="79"/>
      <c r="U14" s="79"/>
      <c r="V14" s="76" t="s">
        <v>55</v>
      </c>
      <c r="W14" s="77"/>
      <c r="X14" s="78"/>
      <c r="Y14" s="76" t="s">
        <v>56</v>
      </c>
      <c r="Z14" s="77"/>
      <c r="AA14" s="78"/>
      <c r="AB14" s="76" t="s">
        <v>57</v>
      </c>
      <c r="AC14" s="77"/>
      <c r="AD14" s="78"/>
      <c r="AE14" s="76" t="s">
        <v>8</v>
      </c>
      <c r="AF14" s="77"/>
      <c r="AG14" s="78"/>
      <c r="AH14" s="76" t="s">
        <v>62</v>
      </c>
      <c r="AI14" s="77"/>
      <c r="AJ14" s="78"/>
      <c r="AK14" s="76" t="s">
        <v>63</v>
      </c>
      <c r="AL14" s="77"/>
      <c r="AM14" s="78"/>
      <c r="AN14" s="76" t="s">
        <v>64</v>
      </c>
      <c r="AO14" s="77"/>
      <c r="AP14" s="78"/>
      <c r="AQ14" s="76" t="s">
        <v>8</v>
      </c>
      <c r="AR14" s="77"/>
      <c r="AS14" s="78"/>
      <c r="AT14" s="76" t="s">
        <v>69</v>
      </c>
      <c r="AU14" s="77"/>
      <c r="AV14" s="78"/>
      <c r="AW14" s="76" t="s">
        <v>70</v>
      </c>
      <c r="AX14" s="77"/>
      <c r="AY14" s="78"/>
      <c r="AZ14" s="76" t="s">
        <v>71</v>
      </c>
      <c r="BA14" s="77"/>
      <c r="BB14" s="78"/>
      <c r="BC14" s="76" t="s">
        <v>8</v>
      </c>
      <c r="BD14" s="77"/>
      <c r="BE14" s="78"/>
      <c r="BF14" s="79" t="s">
        <v>52</v>
      </c>
    </row>
    <row r="15" spans="1:58" s="26" customFormat="1" ht="68.25" customHeight="1" x14ac:dyDescent="0.25">
      <c r="A15" s="79"/>
      <c r="B15" s="79"/>
      <c r="C15" s="79"/>
      <c r="D15" s="22" t="s">
        <v>4</v>
      </c>
      <c r="E15" s="22" t="s">
        <v>7</v>
      </c>
      <c r="F15" s="22" t="s">
        <v>13</v>
      </c>
      <c r="G15" s="22" t="s">
        <v>12</v>
      </c>
      <c r="H15" s="79"/>
      <c r="I15" s="79"/>
      <c r="J15" s="27" t="s">
        <v>4</v>
      </c>
      <c r="K15" s="27" t="s">
        <v>13</v>
      </c>
      <c r="L15" s="27" t="s">
        <v>12</v>
      </c>
      <c r="M15" s="27" t="s">
        <v>4</v>
      </c>
      <c r="N15" s="27" t="s">
        <v>13</v>
      </c>
      <c r="O15" s="27" t="s">
        <v>12</v>
      </c>
      <c r="P15" s="27" t="s">
        <v>4</v>
      </c>
      <c r="Q15" s="27" t="s">
        <v>13</v>
      </c>
      <c r="R15" s="27" t="s">
        <v>12</v>
      </c>
      <c r="S15" s="27" t="s">
        <v>4</v>
      </c>
      <c r="T15" s="27" t="s">
        <v>13</v>
      </c>
      <c r="U15" s="27" t="s">
        <v>12</v>
      </c>
      <c r="V15" s="27" t="s">
        <v>4</v>
      </c>
      <c r="W15" s="27" t="s">
        <v>13</v>
      </c>
      <c r="X15" s="27" t="s">
        <v>12</v>
      </c>
      <c r="Y15" s="27" t="s">
        <v>4</v>
      </c>
      <c r="Z15" s="27" t="s">
        <v>13</v>
      </c>
      <c r="AA15" s="27" t="s">
        <v>12</v>
      </c>
      <c r="AB15" s="27" t="s">
        <v>4</v>
      </c>
      <c r="AC15" s="27" t="s">
        <v>13</v>
      </c>
      <c r="AD15" s="27" t="s">
        <v>12</v>
      </c>
      <c r="AE15" s="27" t="s">
        <v>4</v>
      </c>
      <c r="AF15" s="27" t="s">
        <v>13</v>
      </c>
      <c r="AG15" s="27" t="s">
        <v>12</v>
      </c>
      <c r="AH15" s="27" t="s">
        <v>4</v>
      </c>
      <c r="AI15" s="27" t="s">
        <v>13</v>
      </c>
      <c r="AJ15" s="27" t="s">
        <v>12</v>
      </c>
      <c r="AK15" s="27" t="s">
        <v>4</v>
      </c>
      <c r="AL15" s="27" t="s">
        <v>13</v>
      </c>
      <c r="AM15" s="27" t="s">
        <v>12</v>
      </c>
      <c r="AN15" s="27" t="s">
        <v>4</v>
      </c>
      <c r="AO15" s="27" t="s">
        <v>13</v>
      </c>
      <c r="AP15" s="27" t="s">
        <v>12</v>
      </c>
      <c r="AQ15" s="27" t="s">
        <v>4</v>
      </c>
      <c r="AR15" s="27" t="s">
        <v>13</v>
      </c>
      <c r="AS15" s="27" t="s">
        <v>12</v>
      </c>
      <c r="AT15" s="27" t="s">
        <v>4</v>
      </c>
      <c r="AU15" s="27" t="s">
        <v>13</v>
      </c>
      <c r="AV15" s="27" t="s">
        <v>12</v>
      </c>
      <c r="AW15" s="27" t="s">
        <v>4</v>
      </c>
      <c r="AX15" s="27" t="s">
        <v>13</v>
      </c>
      <c r="AY15" s="27" t="s">
        <v>12</v>
      </c>
      <c r="AZ15" s="27" t="s">
        <v>4</v>
      </c>
      <c r="BA15" s="27" t="s">
        <v>13</v>
      </c>
      <c r="BB15" s="27" t="s">
        <v>12</v>
      </c>
      <c r="BC15" s="27" t="s">
        <v>4</v>
      </c>
      <c r="BD15" s="27" t="s">
        <v>13</v>
      </c>
      <c r="BE15" s="27" t="s">
        <v>12</v>
      </c>
      <c r="BF15" s="79"/>
    </row>
    <row r="16" spans="1:58" s="26" customFormat="1" ht="195.75" customHeight="1" x14ac:dyDescent="0.25">
      <c r="A16" s="28">
        <v>1</v>
      </c>
      <c r="B16" s="22" t="s">
        <v>42</v>
      </c>
      <c r="C16" s="23">
        <f>D16+E16+F16+G16</f>
        <v>266510</v>
      </c>
      <c r="D16" s="23">
        <f>515460+11050-10000-250000</f>
        <v>266510</v>
      </c>
      <c r="E16" s="23"/>
      <c r="F16" s="23"/>
      <c r="G16" s="23"/>
      <c r="H16" s="22" t="s">
        <v>32</v>
      </c>
      <c r="I16" s="22" t="s">
        <v>36</v>
      </c>
      <c r="J16" s="27"/>
      <c r="K16" s="27"/>
      <c r="L16" s="27"/>
      <c r="M16" s="27"/>
      <c r="N16" s="27"/>
      <c r="O16" s="27"/>
      <c r="P16" s="27"/>
      <c r="Q16" s="27"/>
      <c r="R16" s="27"/>
      <c r="S16" s="29">
        <f t="shared" ref="S16:U17" si="0">J16+M16+P16</f>
        <v>0</v>
      </c>
      <c r="T16" s="29">
        <f t="shared" si="0"/>
        <v>0</v>
      </c>
      <c r="U16" s="29">
        <f t="shared" si="0"/>
        <v>0</v>
      </c>
      <c r="V16" s="29"/>
      <c r="W16" s="29"/>
      <c r="X16" s="29"/>
      <c r="Y16" s="30">
        <v>62686</v>
      </c>
      <c r="Z16" s="29"/>
      <c r="AA16" s="29"/>
      <c r="AB16" s="29">
        <v>153658</v>
      </c>
      <c r="AC16" s="29"/>
      <c r="AD16" s="29"/>
      <c r="AE16" s="29">
        <f t="shared" ref="AE16:AG17" si="1">V16+Y16+AB16</f>
        <v>216344</v>
      </c>
      <c r="AF16" s="29">
        <f t="shared" si="1"/>
        <v>0</v>
      </c>
      <c r="AG16" s="29">
        <f t="shared" si="1"/>
        <v>0</v>
      </c>
      <c r="AH16" s="30">
        <f>16055+15190</f>
        <v>31245</v>
      </c>
      <c r="AI16" s="29"/>
      <c r="AJ16" s="29"/>
      <c r="AK16" s="29"/>
      <c r="AL16" s="29"/>
      <c r="AM16" s="29"/>
      <c r="AN16" s="29"/>
      <c r="AO16" s="29"/>
      <c r="AP16" s="29"/>
      <c r="AQ16" s="29">
        <f t="shared" ref="AQ16:AS17" si="2">AH16+AK16+AN16</f>
        <v>31245</v>
      </c>
      <c r="AR16" s="29">
        <f t="shared" si="2"/>
        <v>0</v>
      </c>
      <c r="AS16" s="29">
        <f t="shared" si="2"/>
        <v>0</v>
      </c>
      <c r="AT16" s="29"/>
      <c r="AU16" s="29"/>
      <c r="AV16" s="29"/>
      <c r="AW16" s="29"/>
      <c r="AX16" s="29"/>
      <c r="AY16" s="29"/>
      <c r="AZ16" s="29"/>
      <c r="BA16" s="29"/>
      <c r="BB16" s="29"/>
      <c r="BC16" s="29">
        <f t="shared" ref="BC16:BE17" si="3">AT16+AW16+AZ16</f>
        <v>0</v>
      </c>
      <c r="BD16" s="29">
        <f t="shared" si="3"/>
        <v>0</v>
      </c>
      <c r="BE16" s="29">
        <f t="shared" si="3"/>
        <v>0</v>
      </c>
      <c r="BF16" s="22" t="s">
        <v>66</v>
      </c>
    </row>
    <row r="17" spans="1:58" s="25" customFormat="1" ht="166.5" customHeight="1" x14ac:dyDescent="0.25">
      <c r="A17" s="31">
        <v>2</v>
      </c>
      <c r="B17" s="23" t="s">
        <v>41</v>
      </c>
      <c r="C17" s="23">
        <f>D17+E17+F17+G17</f>
        <v>73490</v>
      </c>
      <c r="D17" s="23">
        <v>73490</v>
      </c>
      <c r="E17" s="23">
        <v>0</v>
      </c>
      <c r="F17" s="23">
        <v>0</v>
      </c>
      <c r="G17" s="23">
        <v>0</v>
      </c>
      <c r="H17" s="23" t="s">
        <v>32</v>
      </c>
      <c r="I17" s="23" t="s">
        <v>37</v>
      </c>
      <c r="J17" s="31"/>
      <c r="K17" s="31"/>
      <c r="L17" s="31"/>
      <c r="M17" s="31"/>
      <c r="N17" s="31"/>
      <c r="O17" s="31"/>
      <c r="P17" s="31"/>
      <c r="Q17" s="31"/>
      <c r="R17" s="31"/>
      <c r="S17" s="29">
        <f t="shared" si="0"/>
        <v>0</v>
      </c>
      <c r="T17" s="29">
        <f t="shared" si="0"/>
        <v>0</v>
      </c>
      <c r="U17" s="29">
        <f t="shared" si="0"/>
        <v>0</v>
      </c>
      <c r="V17" s="29"/>
      <c r="W17" s="29"/>
      <c r="X17" s="29"/>
      <c r="Y17" s="29"/>
      <c r="Z17" s="29"/>
      <c r="AA17" s="29"/>
      <c r="AB17" s="29">
        <v>41971.8</v>
      </c>
      <c r="AC17" s="29"/>
      <c r="AD17" s="29"/>
      <c r="AE17" s="29">
        <f t="shared" si="1"/>
        <v>41971.8</v>
      </c>
      <c r="AF17" s="29">
        <f t="shared" si="1"/>
        <v>0</v>
      </c>
      <c r="AG17" s="29">
        <f t="shared" si="1"/>
        <v>0</v>
      </c>
      <c r="AH17" s="29">
        <f>9895</f>
        <v>9895</v>
      </c>
      <c r="AI17" s="29"/>
      <c r="AJ17" s="29"/>
      <c r="AK17" s="29"/>
      <c r="AL17" s="29"/>
      <c r="AM17" s="29"/>
      <c r="AN17" s="29"/>
      <c r="AO17" s="29"/>
      <c r="AP17" s="29"/>
      <c r="AQ17" s="29">
        <f t="shared" si="2"/>
        <v>9895</v>
      </c>
      <c r="AR17" s="29">
        <f t="shared" si="2"/>
        <v>0</v>
      </c>
      <c r="AS17" s="29">
        <f t="shared" si="2"/>
        <v>0</v>
      </c>
      <c r="AT17" s="29"/>
      <c r="AU17" s="29"/>
      <c r="AV17" s="29"/>
      <c r="AW17" s="29"/>
      <c r="AX17" s="29"/>
      <c r="AY17" s="29"/>
      <c r="AZ17" s="29"/>
      <c r="BA17" s="29"/>
      <c r="BB17" s="29"/>
      <c r="BC17" s="29">
        <f t="shared" si="3"/>
        <v>0</v>
      </c>
      <c r="BD17" s="29">
        <f t="shared" si="3"/>
        <v>0</v>
      </c>
      <c r="BE17" s="29">
        <f t="shared" si="3"/>
        <v>0</v>
      </c>
      <c r="BF17" s="27" t="s">
        <v>60</v>
      </c>
    </row>
    <row r="18" spans="1:58" s="32" customFormat="1" ht="28.9" customHeight="1" x14ac:dyDescent="0.25">
      <c r="B18" s="32" t="s">
        <v>8</v>
      </c>
      <c r="C18" s="33">
        <f>C16+C17</f>
        <v>340000</v>
      </c>
      <c r="D18" s="33">
        <f>D16+D17</f>
        <v>340000</v>
      </c>
      <c r="E18" s="33">
        <f t="shared" ref="E18:G18" si="4">E16+E17</f>
        <v>0</v>
      </c>
      <c r="F18" s="33">
        <f t="shared" si="4"/>
        <v>0</v>
      </c>
      <c r="G18" s="33">
        <f t="shared" si="4"/>
        <v>0</v>
      </c>
      <c r="J18" s="34">
        <f>SUM(J16:J17)</f>
        <v>0</v>
      </c>
      <c r="K18" s="34">
        <f t="shared" ref="K18:U18" si="5">SUM(K16:K17)</f>
        <v>0</v>
      </c>
      <c r="L18" s="34">
        <f t="shared" si="5"/>
        <v>0</v>
      </c>
      <c r="M18" s="34">
        <f t="shared" si="5"/>
        <v>0</v>
      </c>
      <c r="N18" s="34">
        <f t="shared" si="5"/>
        <v>0</v>
      </c>
      <c r="O18" s="34">
        <f t="shared" si="5"/>
        <v>0</v>
      </c>
      <c r="P18" s="34">
        <f t="shared" si="5"/>
        <v>0</v>
      </c>
      <c r="Q18" s="34">
        <f t="shared" si="5"/>
        <v>0</v>
      </c>
      <c r="R18" s="34">
        <f t="shared" si="5"/>
        <v>0</v>
      </c>
      <c r="S18" s="34">
        <f t="shared" si="5"/>
        <v>0</v>
      </c>
      <c r="T18" s="34">
        <f t="shared" si="5"/>
        <v>0</v>
      </c>
      <c r="U18" s="34">
        <f t="shared" si="5"/>
        <v>0</v>
      </c>
      <c r="V18" s="34">
        <f>SUM(V16:V17)</f>
        <v>0</v>
      </c>
      <c r="W18" s="34">
        <f t="shared" ref="W18:AD18" si="6">SUM(W16:W17)</f>
        <v>0</v>
      </c>
      <c r="X18" s="34">
        <f t="shared" si="6"/>
        <v>0</v>
      </c>
      <c r="Y18" s="34">
        <f t="shared" si="6"/>
        <v>62686</v>
      </c>
      <c r="Z18" s="34">
        <f t="shared" si="6"/>
        <v>0</v>
      </c>
      <c r="AA18" s="34">
        <f t="shared" si="6"/>
        <v>0</v>
      </c>
      <c r="AB18" s="34">
        <f t="shared" si="6"/>
        <v>195629.8</v>
      </c>
      <c r="AC18" s="34">
        <f t="shared" si="6"/>
        <v>0</v>
      </c>
      <c r="AD18" s="34">
        <f t="shared" si="6"/>
        <v>0</v>
      </c>
      <c r="AE18" s="34">
        <f>SUM(AE16:AE17)</f>
        <v>258315.8</v>
      </c>
      <c r="AF18" s="34">
        <f>SUM(AF16:AF17)</f>
        <v>0</v>
      </c>
      <c r="AG18" s="34">
        <f>SUM(AG16:AG17)</f>
        <v>0</v>
      </c>
      <c r="AH18" s="34">
        <f>SUM(AH16:AH17)</f>
        <v>41140</v>
      </c>
      <c r="AI18" s="34">
        <f t="shared" ref="AI18:AS18" si="7">SUM(AI16:AI17)</f>
        <v>0</v>
      </c>
      <c r="AJ18" s="34">
        <f t="shared" si="7"/>
        <v>0</v>
      </c>
      <c r="AK18" s="34">
        <f t="shared" si="7"/>
        <v>0</v>
      </c>
      <c r="AL18" s="34">
        <f t="shared" si="7"/>
        <v>0</v>
      </c>
      <c r="AM18" s="34">
        <f t="shared" si="7"/>
        <v>0</v>
      </c>
      <c r="AN18" s="34">
        <f t="shared" si="7"/>
        <v>0</v>
      </c>
      <c r="AO18" s="34">
        <f t="shared" si="7"/>
        <v>0</v>
      </c>
      <c r="AP18" s="34">
        <f t="shared" si="7"/>
        <v>0</v>
      </c>
      <c r="AQ18" s="34">
        <f t="shared" si="7"/>
        <v>41140</v>
      </c>
      <c r="AR18" s="34">
        <f t="shared" si="7"/>
        <v>0</v>
      </c>
      <c r="AS18" s="34">
        <f t="shared" si="7"/>
        <v>0</v>
      </c>
      <c r="AT18" s="34">
        <f>SUM(AT16:AT17)</f>
        <v>0</v>
      </c>
      <c r="AU18" s="34">
        <f t="shared" ref="AU18:BE18" si="8">SUM(AU16:AU17)</f>
        <v>0</v>
      </c>
      <c r="AV18" s="34">
        <f t="shared" si="8"/>
        <v>0</v>
      </c>
      <c r="AW18" s="34">
        <f t="shared" si="8"/>
        <v>0</v>
      </c>
      <c r="AX18" s="34">
        <f t="shared" si="8"/>
        <v>0</v>
      </c>
      <c r="AY18" s="34">
        <f t="shared" si="8"/>
        <v>0</v>
      </c>
      <c r="AZ18" s="34">
        <f t="shared" si="8"/>
        <v>0</v>
      </c>
      <c r="BA18" s="34">
        <f t="shared" si="8"/>
        <v>0</v>
      </c>
      <c r="BB18" s="34">
        <f t="shared" si="8"/>
        <v>0</v>
      </c>
      <c r="BC18" s="34">
        <f t="shared" si="8"/>
        <v>0</v>
      </c>
      <c r="BD18" s="34">
        <f t="shared" si="8"/>
        <v>0</v>
      </c>
      <c r="BE18" s="34">
        <f t="shared" si="8"/>
        <v>0</v>
      </c>
    </row>
  </sheetData>
  <mergeCells count="36">
    <mergeCell ref="AT13:BE13"/>
    <mergeCell ref="AT14:AV14"/>
    <mergeCell ref="AW14:AY14"/>
    <mergeCell ref="AZ14:BB14"/>
    <mergeCell ref="BC14:BE14"/>
    <mergeCell ref="J13:U13"/>
    <mergeCell ref="V13:AG13"/>
    <mergeCell ref="V14:X14"/>
    <mergeCell ref="Y14:AA14"/>
    <mergeCell ref="AB14:AD14"/>
    <mergeCell ref="AE14:AG14"/>
    <mergeCell ref="J14:L14"/>
    <mergeCell ref="M14:O14"/>
    <mergeCell ref="P14:R14"/>
    <mergeCell ref="S14:U14"/>
    <mergeCell ref="BF14:BF15"/>
    <mergeCell ref="A7:H7"/>
    <mergeCell ref="A8:G8"/>
    <mergeCell ref="B9:G9"/>
    <mergeCell ref="A1:I1"/>
    <mergeCell ref="B2:I2"/>
    <mergeCell ref="B3:I3"/>
    <mergeCell ref="B5:I5"/>
    <mergeCell ref="A6:I6"/>
    <mergeCell ref="A10:I10"/>
    <mergeCell ref="A13:A15"/>
    <mergeCell ref="B13:B15"/>
    <mergeCell ref="C13:C15"/>
    <mergeCell ref="D13:G14"/>
    <mergeCell ref="H13:H15"/>
    <mergeCell ref="I13:I15"/>
    <mergeCell ref="AH13:AS13"/>
    <mergeCell ref="AH14:AJ14"/>
    <mergeCell ref="AK14:AM14"/>
    <mergeCell ref="AN14:AP14"/>
    <mergeCell ref="AQ14:AS14"/>
  </mergeCells>
  <pageMargins left="0.11811023622047245" right="0.11811023622047245" top="0.74803149606299213" bottom="0.15748031496062992" header="0.31496062992125984" footer="0.31496062992125984"/>
  <pageSetup scale="6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N24"/>
  <sheetViews>
    <sheetView topLeftCell="A7" zoomScale="70" zoomScaleNormal="70" zoomScaleSheetLayoutView="80" workbookViewId="0">
      <selection activeCell="D17" sqref="D17"/>
    </sheetView>
  </sheetViews>
  <sheetFormatPr defaultColWidth="8.875" defaultRowHeight="18" x14ac:dyDescent="0.35"/>
  <cols>
    <col min="1" max="1" width="4.875" style="60" customWidth="1"/>
    <col min="2" max="2" width="85.625" style="54" customWidth="1"/>
    <col min="3" max="3" width="14.375" style="60" customWidth="1"/>
    <col min="4" max="4" width="18.125" style="60" customWidth="1"/>
    <col min="5" max="5" width="18" style="60" customWidth="1"/>
    <col min="6" max="6" width="14.875" style="60" customWidth="1"/>
    <col min="7" max="7" width="12.25" style="60" customWidth="1"/>
    <col min="8" max="8" width="31.125" style="54" customWidth="1"/>
    <col min="9" max="9" width="25.25" style="54" customWidth="1"/>
    <col min="10" max="65" width="13" style="37" customWidth="1"/>
    <col min="66" max="66" width="60.125" style="37" customWidth="1"/>
    <col min="67" max="16384" width="8.875" style="54"/>
  </cols>
  <sheetData>
    <row r="1" spans="1:66" ht="36" customHeight="1" x14ac:dyDescent="0.35">
      <c r="A1" s="87" t="s">
        <v>28</v>
      </c>
      <c r="B1" s="87"/>
      <c r="C1" s="87"/>
      <c r="D1" s="87"/>
      <c r="E1" s="87"/>
      <c r="F1" s="87"/>
      <c r="G1" s="87"/>
      <c r="H1" s="87"/>
      <c r="I1" s="87"/>
    </row>
    <row r="2" spans="1:66" ht="51.75" customHeight="1" x14ac:dyDescent="0.35">
      <c r="A2" s="55"/>
      <c r="B2" s="88" t="s">
        <v>14</v>
      </c>
      <c r="C2" s="88"/>
      <c r="D2" s="88"/>
      <c r="E2" s="88"/>
      <c r="F2" s="88"/>
      <c r="G2" s="88"/>
      <c r="H2" s="88"/>
      <c r="I2" s="88"/>
    </row>
    <row r="3" spans="1:66" ht="55.5" customHeight="1" x14ac:dyDescent="0.35">
      <c r="A3" s="55"/>
      <c r="B3" s="89" t="s">
        <v>19</v>
      </c>
      <c r="C3" s="89"/>
      <c r="D3" s="89"/>
      <c r="E3" s="89"/>
      <c r="F3" s="89"/>
      <c r="G3" s="89"/>
      <c r="H3" s="89"/>
      <c r="I3" s="89"/>
    </row>
    <row r="4" spans="1:66" ht="9" customHeight="1" x14ac:dyDescent="0.35">
      <c r="A4" s="55"/>
      <c r="B4" s="56"/>
      <c r="C4" s="55"/>
      <c r="D4" s="55"/>
      <c r="E4" s="55"/>
      <c r="F4" s="55"/>
      <c r="G4" s="55"/>
      <c r="H4" s="56"/>
      <c r="I4" s="56"/>
    </row>
    <row r="5" spans="1:66" ht="46.9" customHeight="1" x14ac:dyDescent="0.35">
      <c r="A5" s="53"/>
      <c r="B5" s="88" t="s">
        <v>75</v>
      </c>
      <c r="C5" s="88"/>
      <c r="D5" s="88"/>
      <c r="E5" s="88"/>
      <c r="F5" s="88"/>
      <c r="G5" s="88"/>
      <c r="H5" s="88"/>
      <c r="I5" s="88"/>
    </row>
    <row r="6" spans="1:66" ht="105.6" customHeight="1" x14ac:dyDescent="0.35">
      <c r="A6" s="88" t="s">
        <v>76</v>
      </c>
      <c r="B6" s="88"/>
      <c r="C6" s="88"/>
      <c r="D6" s="88"/>
      <c r="E6" s="88"/>
      <c r="F6" s="88"/>
      <c r="G6" s="88"/>
      <c r="H6" s="88"/>
      <c r="I6" s="88"/>
    </row>
    <row r="7" spans="1:66" ht="23.25" customHeight="1" x14ac:dyDescent="0.35">
      <c r="A7" s="90"/>
      <c r="B7" s="90"/>
      <c r="C7" s="90"/>
      <c r="D7" s="90"/>
      <c r="E7" s="90"/>
      <c r="F7" s="90"/>
      <c r="G7" s="90"/>
      <c r="H7" s="90"/>
      <c r="I7" s="57"/>
    </row>
    <row r="8" spans="1:66" ht="50.25" customHeight="1" x14ac:dyDescent="0.35">
      <c r="A8" s="85" t="s">
        <v>30</v>
      </c>
      <c r="B8" s="85"/>
      <c r="C8" s="85"/>
      <c r="D8" s="85"/>
      <c r="E8" s="85"/>
      <c r="F8" s="85"/>
      <c r="G8" s="85"/>
      <c r="H8" s="94" t="s">
        <v>24</v>
      </c>
      <c r="I8" s="94"/>
    </row>
    <row r="9" spans="1:66" ht="36" customHeight="1" x14ac:dyDescent="0.35">
      <c r="A9" s="58"/>
      <c r="B9" s="85" t="s">
        <v>11</v>
      </c>
      <c r="C9" s="85"/>
      <c r="D9" s="85"/>
      <c r="E9" s="85"/>
      <c r="F9" s="85"/>
      <c r="G9" s="85"/>
      <c r="H9" s="85" t="s">
        <v>31</v>
      </c>
      <c r="I9" s="85"/>
    </row>
    <row r="10" spans="1:66" ht="28.5" customHeight="1" x14ac:dyDescent="0.35">
      <c r="A10" s="85" t="s">
        <v>22</v>
      </c>
      <c r="B10" s="85"/>
      <c r="C10" s="85"/>
      <c r="D10" s="85"/>
      <c r="E10" s="85"/>
      <c r="F10" s="85"/>
      <c r="G10" s="85"/>
      <c r="H10" s="85"/>
      <c r="I10" s="85"/>
    </row>
    <row r="11" spans="1:66" x14ac:dyDescent="0.35">
      <c r="A11" s="59"/>
      <c r="B11" s="59"/>
      <c r="C11" s="59"/>
      <c r="D11" s="59"/>
      <c r="E11" s="59"/>
      <c r="F11" s="59"/>
      <c r="G11" s="59"/>
      <c r="H11" s="59"/>
      <c r="I11" s="59"/>
    </row>
    <row r="13" spans="1:66" s="26" customFormat="1" ht="40.5" customHeight="1" x14ac:dyDescent="0.25">
      <c r="A13" s="91" t="s">
        <v>0</v>
      </c>
      <c r="B13" s="91" t="s">
        <v>17</v>
      </c>
      <c r="C13" s="91" t="s">
        <v>1</v>
      </c>
      <c r="D13" s="95" t="s">
        <v>3</v>
      </c>
      <c r="E13" s="96"/>
      <c r="F13" s="96"/>
      <c r="G13" s="97"/>
      <c r="H13" s="91" t="s">
        <v>9</v>
      </c>
      <c r="I13" s="86" t="s">
        <v>2</v>
      </c>
      <c r="J13" s="73" t="s">
        <v>53</v>
      </c>
      <c r="K13" s="74"/>
      <c r="L13" s="74"/>
      <c r="M13" s="74"/>
      <c r="N13" s="74"/>
      <c r="O13" s="74"/>
      <c r="P13" s="74"/>
      <c r="Q13" s="74"/>
      <c r="R13" s="74"/>
      <c r="S13" s="74"/>
      <c r="T13" s="74"/>
      <c r="U13" s="75"/>
      <c r="V13" s="73" t="s">
        <v>59</v>
      </c>
      <c r="W13" s="74"/>
      <c r="X13" s="74"/>
      <c r="Y13" s="74"/>
      <c r="Z13" s="74"/>
      <c r="AA13" s="74"/>
      <c r="AB13" s="74"/>
      <c r="AC13" s="74"/>
      <c r="AD13" s="74"/>
      <c r="AE13" s="74"/>
      <c r="AF13" s="74"/>
      <c r="AG13" s="75"/>
      <c r="AH13" s="73" t="s">
        <v>61</v>
      </c>
      <c r="AI13" s="74"/>
      <c r="AJ13" s="74"/>
      <c r="AK13" s="74"/>
      <c r="AL13" s="74"/>
      <c r="AM13" s="74"/>
      <c r="AN13" s="74"/>
      <c r="AO13" s="74"/>
      <c r="AP13" s="74"/>
      <c r="AQ13" s="74"/>
      <c r="AR13" s="74"/>
      <c r="AS13" s="74"/>
      <c r="AT13" s="74"/>
      <c r="AU13" s="74"/>
      <c r="AV13" s="74"/>
      <c r="AW13" s="75"/>
      <c r="AX13" s="73" t="s">
        <v>68</v>
      </c>
      <c r="AY13" s="74"/>
      <c r="AZ13" s="74"/>
      <c r="BA13" s="74"/>
      <c r="BB13" s="74"/>
      <c r="BC13" s="74"/>
      <c r="BD13" s="74"/>
      <c r="BE13" s="74"/>
      <c r="BF13" s="74"/>
      <c r="BG13" s="74"/>
      <c r="BH13" s="74"/>
      <c r="BI13" s="74"/>
      <c r="BJ13" s="74"/>
      <c r="BK13" s="74"/>
      <c r="BL13" s="74"/>
      <c r="BM13" s="75"/>
      <c r="BN13" s="24"/>
    </row>
    <row r="14" spans="1:66" s="26" customFormat="1" ht="40.5" customHeight="1" x14ac:dyDescent="0.25">
      <c r="A14" s="92"/>
      <c r="B14" s="92"/>
      <c r="C14" s="92"/>
      <c r="D14" s="86" t="s">
        <v>4</v>
      </c>
      <c r="E14" s="86" t="s">
        <v>7</v>
      </c>
      <c r="F14" s="86" t="s">
        <v>13</v>
      </c>
      <c r="G14" s="86" t="s">
        <v>12</v>
      </c>
      <c r="H14" s="92"/>
      <c r="I14" s="86"/>
      <c r="J14" s="79" t="s">
        <v>49</v>
      </c>
      <c r="K14" s="79"/>
      <c r="L14" s="79"/>
      <c r="M14" s="79" t="s">
        <v>50</v>
      </c>
      <c r="N14" s="79"/>
      <c r="O14" s="79"/>
      <c r="P14" s="79" t="s">
        <v>51</v>
      </c>
      <c r="Q14" s="79"/>
      <c r="R14" s="79"/>
      <c r="S14" s="79" t="s">
        <v>8</v>
      </c>
      <c r="T14" s="79"/>
      <c r="U14" s="79"/>
      <c r="V14" s="76" t="s">
        <v>55</v>
      </c>
      <c r="W14" s="77"/>
      <c r="X14" s="78"/>
      <c r="Y14" s="76" t="s">
        <v>56</v>
      </c>
      <c r="Z14" s="77"/>
      <c r="AA14" s="78"/>
      <c r="AB14" s="76" t="s">
        <v>57</v>
      </c>
      <c r="AC14" s="77"/>
      <c r="AD14" s="78"/>
      <c r="AE14" s="76" t="s">
        <v>8</v>
      </c>
      <c r="AF14" s="77"/>
      <c r="AG14" s="78"/>
      <c r="AH14" s="76" t="s">
        <v>62</v>
      </c>
      <c r="AI14" s="77"/>
      <c r="AJ14" s="77"/>
      <c r="AK14" s="78"/>
      <c r="AL14" s="76" t="s">
        <v>63</v>
      </c>
      <c r="AM14" s="77"/>
      <c r="AN14" s="77"/>
      <c r="AO14" s="78"/>
      <c r="AP14" s="76" t="s">
        <v>64</v>
      </c>
      <c r="AQ14" s="77"/>
      <c r="AR14" s="77"/>
      <c r="AS14" s="78"/>
      <c r="AT14" s="76" t="s">
        <v>8</v>
      </c>
      <c r="AU14" s="77"/>
      <c r="AV14" s="77"/>
      <c r="AW14" s="78"/>
      <c r="AX14" s="76" t="s">
        <v>69</v>
      </c>
      <c r="AY14" s="77"/>
      <c r="AZ14" s="77"/>
      <c r="BA14" s="78"/>
      <c r="BB14" s="76" t="s">
        <v>70</v>
      </c>
      <c r="BC14" s="77"/>
      <c r="BD14" s="77"/>
      <c r="BE14" s="78"/>
      <c r="BF14" s="76" t="s">
        <v>71</v>
      </c>
      <c r="BG14" s="77"/>
      <c r="BH14" s="77"/>
      <c r="BI14" s="78"/>
      <c r="BJ14" s="76" t="s">
        <v>8</v>
      </c>
      <c r="BK14" s="77"/>
      <c r="BL14" s="77"/>
      <c r="BM14" s="78"/>
      <c r="BN14" s="79" t="s">
        <v>52</v>
      </c>
    </row>
    <row r="15" spans="1:66" s="26" customFormat="1" ht="86.25" customHeight="1" x14ac:dyDescent="0.25">
      <c r="A15" s="93"/>
      <c r="B15" s="93"/>
      <c r="C15" s="93"/>
      <c r="D15" s="86"/>
      <c r="E15" s="86"/>
      <c r="F15" s="86"/>
      <c r="G15" s="86"/>
      <c r="H15" s="93"/>
      <c r="I15" s="86"/>
      <c r="J15" s="27" t="s">
        <v>4</v>
      </c>
      <c r="K15" s="27" t="s">
        <v>13</v>
      </c>
      <c r="L15" s="27" t="s">
        <v>12</v>
      </c>
      <c r="M15" s="27" t="s">
        <v>4</v>
      </c>
      <c r="N15" s="27" t="s">
        <v>13</v>
      </c>
      <c r="O15" s="27" t="s">
        <v>12</v>
      </c>
      <c r="P15" s="27" t="s">
        <v>4</v>
      </c>
      <c r="Q15" s="27" t="s">
        <v>13</v>
      </c>
      <c r="R15" s="27" t="s">
        <v>12</v>
      </c>
      <c r="S15" s="27" t="s">
        <v>4</v>
      </c>
      <c r="T15" s="27" t="s">
        <v>13</v>
      </c>
      <c r="U15" s="27" t="s">
        <v>12</v>
      </c>
      <c r="V15" s="27" t="s">
        <v>4</v>
      </c>
      <c r="W15" s="27" t="s">
        <v>13</v>
      </c>
      <c r="X15" s="27" t="s">
        <v>12</v>
      </c>
      <c r="Y15" s="27" t="s">
        <v>4</v>
      </c>
      <c r="Z15" s="27" t="s">
        <v>13</v>
      </c>
      <c r="AA15" s="27" t="s">
        <v>12</v>
      </c>
      <c r="AB15" s="27" t="s">
        <v>4</v>
      </c>
      <c r="AC15" s="27" t="s">
        <v>13</v>
      </c>
      <c r="AD15" s="27" t="s">
        <v>12</v>
      </c>
      <c r="AE15" s="27" t="s">
        <v>4</v>
      </c>
      <c r="AF15" s="27" t="s">
        <v>13</v>
      </c>
      <c r="AG15" s="27" t="s">
        <v>12</v>
      </c>
      <c r="AH15" s="27" t="s">
        <v>4</v>
      </c>
      <c r="AI15" s="27" t="s">
        <v>7</v>
      </c>
      <c r="AJ15" s="27" t="s">
        <v>13</v>
      </c>
      <c r="AK15" s="27" t="s">
        <v>12</v>
      </c>
      <c r="AL15" s="27" t="s">
        <v>4</v>
      </c>
      <c r="AM15" s="27" t="s">
        <v>7</v>
      </c>
      <c r="AN15" s="27" t="s">
        <v>13</v>
      </c>
      <c r="AO15" s="27" t="s">
        <v>12</v>
      </c>
      <c r="AP15" s="27" t="s">
        <v>4</v>
      </c>
      <c r="AQ15" s="27" t="s">
        <v>7</v>
      </c>
      <c r="AR15" s="27" t="s">
        <v>13</v>
      </c>
      <c r="AS15" s="27" t="s">
        <v>12</v>
      </c>
      <c r="AT15" s="27" t="s">
        <v>4</v>
      </c>
      <c r="AU15" s="27" t="s">
        <v>7</v>
      </c>
      <c r="AV15" s="27" t="s">
        <v>13</v>
      </c>
      <c r="AW15" s="27" t="s">
        <v>12</v>
      </c>
      <c r="AX15" s="27" t="s">
        <v>4</v>
      </c>
      <c r="AY15" s="27" t="s">
        <v>7</v>
      </c>
      <c r="AZ15" s="27" t="s">
        <v>13</v>
      </c>
      <c r="BA15" s="27" t="s">
        <v>12</v>
      </c>
      <c r="BB15" s="27" t="s">
        <v>4</v>
      </c>
      <c r="BC15" s="27" t="s">
        <v>7</v>
      </c>
      <c r="BD15" s="27" t="s">
        <v>13</v>
      </c>
      <c r="BE15" s="27" t="s">
        <v>12</v>
      </c>
      <c r="BF15" s="27" t="s">
        <v>4</v>
      </c>
      <c r="BG15" s="27" t="s">
        <v>7</v>
      </c>
      <c r="BH15" s="27" t="s">
        <v>13</v>
      </c>
      <c r="BI15" s="27" t="s">
        <v>12</v>
      </c>
      <c r="BJ15" s="27" t="s">
        <v>4</v>
      </c>
      <c r="BK15" s="27" t="s">
        <v>7</v>
      </c>
      <c r="BL15" s="27" t="s">
        <v>13</v>
      </c>
      <c r="BM15" s="27" t="s">
        <v>12</v>
      </c>
      <c r="BN15" s="79"/>
    </row>
    <row r="16" spans="1:66" s="37" customFormat="1" ht="150" customHeight="1" x14ac:dyDescent="0.35">
      <c r="A16" s="41">
        <v>1</v>
      </c>
      <c r="B16" s="23" t="s">
        <v>27</v>
      </c>
      <c r="C16" s="41">
        <f t="shared" ref="C16:C19" si="0">D16+E16+F16+G16</f>
        <v>506250</v>
      </c>
      <c r="D16" s="41">
        <f>640000-133750</f>
        <v>506250</v>
      </c>
      <c r="E16" s="41"/>
      <c r="F16" s="41"/>
      <c r="G16" s="23"/>
      <c r="H16" s="23" t="s">
        <v>26</v>
      </c>
      <c r="I16" s="23" t="s">
        <v>25</v>
      </c>
      <c r="J16" s="31"/>
      <c r="K16" s="31"/>
      <c r="L16" s="31"/>
      <c r="M16" s="31"/>
      <c r="N16" s="31"/>
      <c r="O16" s="31"/>
      <c r="P16" s="31"/>
      <c r="Q16" s="31"/>
      <c r="R16" s="31"/>
      <c r="S16" s="39">
        <f>J16+M16+P16</f>
        <v>0</v>
      </c>
      <c r="T16" s="39">
        <f>K16+N16+Q16</f>
        <v>0</v>
      </c>
      <c r="U16" s="39">
        <f>L16+O16+R16</f>
        <v>0</v>
      </c>
      <c r="V16" s="39"/>
      <c r="W16" s="39"/>
      <c r="X16" s="39"/>
      <c r="Y16" s="39"/>
      <c r="Z16" s="39"/>
      <c r="AA16" s="39"/>
      <c r="AB16" s="39"/>
      <c r="AC16" s="39"/>
      <c r="AD16" s="39"/>
      <c r="AE16" s="39">
        <f>V16+Y16+AB16</f>
        <v>0</v>
      </c>
      <c r="AF16" s="39">
        <f>W16+Z16+AC16</f>
        <v>0</v>
      </c>
      <c r="AG16" s="39">
        <f>X16+AA16+AD16</f>
        <v>0</v>
      </c>
      <c r="AH16" s="39"/>
      <c r="AI16" s="39"/>
      <c r="AJ16" s="39"/>
      <c r="AK16" s="39"/>
      <c r="AL16" s="39"/>
      <c r="AM16" s="39"/>
      <c r="AN16" s="39"/>
      <c r="AO16" s="39"/>
      <c r="AP16" s="39"/>
      <c r="AQ16" s="39"/>
      <c r="AR16" s="39"/>
      <c r="AS16" s="39"/>
      <c r="AT16" s="39">
        <f>AH16+AL16+AP16</f>
        <v>0</v>
      </c>
      <c r="AU16" s="39">
        <f>AI16+AM16+AQ16</f>
        <v>0</v>
      </c>
      <c r="AV16" s="39">
        <f>AJ16+AN16+AR16</f>
        <v>0</v>
      </c>
      <c r="AW16" s="39">
        <f>AK16+AO16+AS16</f>
        <v>0</v>
      </c>
      <c r="AX16" s="39"/>
      <c r="AY16" s="39"/>
      <c r="AZ16" s="39"/>
      <c r="BA16" s="39"/>
      <c r="BB16" s="39"/>
      <c r="BC16" s="39"/>
      <c r="BD16" s="39"/>
      <c r="BE16" s="39"/>
      <c r="BF16" s="39"/>
      <c r="BG16" s="39"/>
      <c r="BH16" s="39"/>
      <c r="BI16" s="39"/>
      <c r="BJ16" s="39">
        <f>AX16+BB16+BF16</f>
        <v>0</v>
      </c>
      <c r="BK16" s="39">
        <f>AY16+BC16+BG16</f>
        <v>0</v>
      </c>
      <c r="BL16" s="39">
        <f>AZ16+BD16+BH16</f>
        <v>0</v>
      </c>
      <c r="BM16" s="39">
        <f>BA16+BE16+BI16</f>
        <v>0</v>
      </c>
      <c r="BN16" s="31"/>
    </row>
    <row r="17" spans="1:66" s="37" customFormat="1" ht="171" customHeight="1" x14ac:dyDescent="0.35">
      <c r="A17" s="41">
        <v>2</v>
      </c>
      <c r="B17" s="23" t="s">
        <v>47</v>
      </c>
      <c r="C17" s="41">
        <f t="shared" si="0"/>
        <v>84637</v>
      </c>
      <c r="D17" s="41">
        <f>200000-144600+29237</f>
        <v>84637</v>
      </c>
      <c r="E17" s="41"/>
      <c r="F17" s="41"/>
      <c r="G17" s="23"/>
      <c r="H17" s="23" t="s">
        <v>33</v>
      </c>
      <c r="I17" s="23" t="s">
        <v>34</v>
      </c>
      <c r="J17" s="31"/>
      <c r="K17" s="31"/>
      <c r="L17" s="31"/>
      <c r="M17" s="31"/>
      <c r="N17" s="31"/>
      <c r="O17" s="31"/>
      <c r="P17" s="31">
        <v>7124.75</v>
      </c>
      <c r="Q17" s="31"/>
      <c r="R17" s="31"/>
      <c r="S17" s="39">
        <f t="shared" ref="S17:S19" si="1">J17+M17+P17</f>
        <v>7124.75</v>
      </c>
      <c r="T17" s="39">
        <f t="shared" ref="T17:T19" si="2">K17+N17+Q17</f>
        <v>0</v>
      </c>
      <c r="U17" s="39">
        <f t="shared" ref="U17:U19" si="3">L17+O17+R17</f>
        <v>0</v>
      </c>
      <c r="V17" s="30">
        <v>47777</v>
      </c>
      <c r="W17" s="39"/>
      <c r="X17" s="39"/>
      <c r="Y17" s="39"/>
      <c r="Z17" s="39"/>
      <c r="AA17" s="39"/>
      <c r="AB17" s="30">
        <v>9815.25</v>
      </c>
      <c r="AC17" s="39"/>
      <c r="AD17" s="39"/>
      <c r="AE17" s="39">
        <f t="shared" ref="AE17:AE19" si="4">V17+Y17+AB17</f>
        <v>57592.25</v>
      </c>
      <c r="AF17" s="39">
        <f t="shared" ref="AF17:AF19" si="5">W17+Z17+AC17</f>
        <v>0</v>
      </c>
      <c r="AG17" s="39">
        <f t="shared" ref="AG17:AG19" si="6">X17+AA17+AD17</f>
        <v>0</v>
      </c>
      <c r="AH17" s="39"/>
      <c r="AI17" s="39"/>
      <c r="AJ17" s="39"/>
      <c r="AK17" s="39"/>
      <c r="AL17" s="39"/>
      <c r="AM17" s="39"/>
      <c r="AN17" s="39"/>
      <c r="AO17" s="39"/>
      <c r="AP17" s="39">
        <v>11886.31</v>
      </c>
      <c r="AQ17" s="39"/>
      <c r="AR17" s="39"/>
      <c r="AS17" s="39"/>
      <c r="AT17" s="39">
        <f t="shared" ref="AT17:AT19" si="7">AH17+AL17+AP17</f>
        <v>11886.31</v>
      </c>
      <c r="AU17" s="39">
        <f t="shared" ref="AU17:AU19" si="8">AI17+AM17+AQ17</f>
        <v>0</v>
      </c>
      <c r="AV17" s="39">
        <f t="shared" ref="AV17:AV19" si="9">AJ17+AN17+AR17</f>
        <v>0</v>
      </c>
      <c r="AW17" s="39">
        <f t="shared" ref="AW17:AW19" si="10">AK17+AO17+AS17</f>
        <v>0</v>
      </c>
      <c r="AX17" s="39"/>
      <c r="AY17" s="39"/>
      <c r="AZ17" s="39"/>
      <c r="BA17" s="39"/>
      <c r="BB17" s="30">
        <v>5543.0399999999936</v>
      </c>
      <c r="BC17" s="39"/>
      <c r="BD17" s="39"/>
      <c r="BE17" s="39"/>
      <c r="BF17" s="30">
        <v>2490.6499999999942</v>
      </c>
      <c r="BG17" s="39"/>
      <c r="BH17" s="39"/>
      <c r="BI17" s="39"/>
      <c r="BJ17" s="39">
        <f t="shared" ref="BJ17:BJ19" si="11">AX17+BB17+BF17</f>
        <v>8033.6899999999878</v>
      </c>
      <c r="BK17" s="39">
        <f t="shared" ref="BK17:BK19" si="12">AY17+BC17+BG17</f>
        <v>0</v>
      </c>
      <c r="BL17" s="39">
        <f t="shared" ref="BL17:BL19" si="13">AZ17+BD17+BH17</f>
        <v>0</v>
      </c>
      <c r="BM17" s="39">
        <f t="shared" ref="BM17:BM19" si="14">BA17+BE17+BI17</f>
        <v>0</v>
      </c>
      <c r="BN17" s="22" t="s">
        <v>54</v>
      </c>
    </row>
    <row r="18" spans="1:66" s="37" customFormat="1" ht="288.75" customHeight="1" x14ac:dyDescent="0.35">
      <c r="A18" s="41">
        <v>3</v>
      </c>
      <c r="B18" s="23" t="s">
        <v>40</v>
      </c>
      <c r="C18" s="41">
        <f t="shared" si="0"/>
        <v>2258321</v>
      </c>
      <c r="D18" s="41">
        <f>186000+800000+100000-100000+144600+250000+650-29237+76319+133750+92300+19899</f>
        <v>1674281</v>
      </c>
      <c r="E18" s="41">
        <f>2084040-1500000</f>
        <v>584040</v>
      </c>
      <c r="F18" s="41"/>
      <c r="G18" s="23"/>
      <c r="H18" s="23" t="s">
        <v>38</v>
      </c>
      <c r="I18" s="23" t="s">
        <v>35</v>
      </c>
      <c r="J18" s="31"/>
      <c r="K18" s="31"/>
      <c r="L18" s="31"/>
      <c r="M18" s="36">
        <f>7171.75+40479.77</f>
        <v>47651.519999999997</v>
      </c>
      <c r="N18" s="31"/>
      <c r="O18" s="31"/>
      <c r="P18" s="31"/>
      <c r="Q18" s="31"/>
      <c r="R18" s="31"/>
      <c r="S18" s="39">
        <f t="shared" si="1"/>
        <v>47651.519999999997</v>
      </c>
      <c r="T18" s="39">
        <f t="shared" si="2"/>
        <v>0</v>
      </c>
      <c r="U18" s="39">
        <f t="shared" si="3"/>
        <v>0</v>
      </c>
      <c r="V18" s="30">
        <v>82767.95</v>
      </c>
      <c r="W18" s="39"/>
      <c r="X18" s="39"/>
      <c r="Y18" s="39"/>
      <c r="Z18" s="39"/>
      <c r="AA18" s="39"/>
      <c r="AB18" s="30">
        <v>53445.740000000005</v>
      </c>
      <c r="AC18" s="39"/>
      <c r="AD18" s="39"/>
      <c r="AE18" s="39">
        <f t="shared" si="4"/>
        <v>136213.69</v>
      </c>
      <c r="AF18" s="39">
        <f t="shared" si="5"/>
        <v>0</v>
      </c>
      <c r="AG18" s="39">
        <f t="shared" si="6"/>
        <v>0</v>
      </c>
      <c r="AH18" s="39"/>
      <c r="AI18" s="39"/>
      <c r="AJ18" s="39"/>
      <c r="AK18" s="39"/>
      <c r="AL18" s="30">
        <f>60716.9+8913.01</f>
        <v>69629.91</v>
      </c>
      <c r="AM18" s="39"/>
      <c r="AN18" s="39"/>
      <c r="AO18" s="39"/>
      <c r="AP18" s="30">
        <v>216589.63</v>
      </c>
      <c r="AQ18" s="39"/>
      <c r="AR18" s="39"/>
      <c r="AS18" s="39"/>
      <c r="AT18" s="39">
        <f t="shared" si="7"/>
        <v>286219.54000000004</v>
      </c>
      <c r="AU18" s="39">
        <f t="shared" si="8"/>
        <v>0</v>
      </c>
      <c r="AV18" s="39">
        <f t="shared" si="9"/>
        <v>0</v>
      </c>
      <c r="AW18" s="39">
        <f t="shared" si="10"/>
        <v>0</v>
      </c>
      <c r="AX18" s="40">
        <v>287661.24000000005</v>
      </c>
      <c r="AY18" s="39"/>
      <c r="AZ18" s="39"/>
      <c r="BA18" s="39"/>
      <c r="BB18" s="30">
        <v>119647.46000000002</v>
      </c>
      <c r="BC18" s="39"/>
      <c r="BD18" s="39"/>
      <c r="BE18" s="39"/>
      <c r="BF18" s="30">
        <v>670133.13</v>
      </c>
      <c r="BG18" s="39"/>
      <c r="BH18" s="39"/>
      <c r="BI18" s="39"/>
      <c r="BJ18" s="39">
        <f t="shared" si="11"/>
        <v>1077441.83</v>
      </c>
      <c r="BK18" s="39">
        <f t="shared" si="12"/>
        <v>0</v>
      </c>
      <c r="BL18" s="39">
        <f t="shared" si="13"/>
        <v>0</v>
      </c>
      <c r="BM18" s="39">
        <f t="shared" si="14"/>
        <v>0</v>
      </c>
      <c r="BN18" s="22" t="s">
        <v>73</v>
      </c>
    </row>
    <row r="19" spans="1:66" s="37" customFormat="1" ht="139.5" customHeight="1" x14ac:dyDescent="0.35">
      <c r="A19" s="41">
        <v>4</v>
      </c>
      <c r="B19" s="23" t="s">
        <v>39</v>
      </c>
      <c r="C19" s="41">
        <f t="shared" si="0"/>
        <v>172281</v>
      </c>
      <c r="D19" s="41">
        <f>158000+5000+10000+3000+2500+600+600+4000+3900+10200+1800+5000+9000+40000-5000-76319</f>
        <v>172281</v>
      </c>
      <c r="E19" s="41"/>
      <c r="F19" s="41"/>
      <c r="G19" s="23"/>
      <c r="H19" s="23" t="s">
        <v>33</v>
      </c>
      <c r="I19" s="23" t="s">
        <v>35</v>
      </c>
      <c r="J19" s="31"/>
      <c r="K19" s="31"/>
      <c r="L19" s="31"/>
      <c r="M19" s="36">
        <f>8611</f>
        <v>8611</v>
      </c>
      <c r="N19" s="31"/>
      <c r="O19" s="31"/>
      <c r="P19" s="31">
        <v>5600</v>
      </c>
      <c r="Q19" s="31"/>
      <c r="R19" s="31"/>
      <c r="S19" s="39">
        <f t="shared" si="1"/>
        <v>14211</v>
      </c>
      <c r="T19" s="39">
        <f t="shared" si="2"/>
        <v>0</v>
      </c>
      <c r="U19" s="39">
        <f t="shared" si="3"/>
        <v>0</v>
      </c>
      <c r="V19" s="30">
        <v>99090</v>
      </c>
      <c r="W19" s="39"/>
      <c r="X19" s="39"/>
      <c r="Y19" s="30">
        <v>44700</v>
      </c>
      <c r="Z19" s="39"/>
      <c r="AA19" s="39"/>
      <c r="AB19" s="39"/>
      <c r="AC19" s="39"/>
      <c r="AD19" s="39"/>
      <c r="AE19" s="39">
        <f t="shared" si="4"/>
        <v>143790</v>
      </c>
      <c r="AF19" s="39">
        <f t="shared" si="5"/>
        <v>0</v>
      </c>
      <c r="AG19" s="39">
        <f t="shared" si="6"/>
        <v>0</v>
      </c>
      <c r="AH19" s="39"/>
      <c r="AI19" s="39"/>
      <c r="AJ19" s="39"/>
      <c r="AK19" s="39"/>
      <c r="AL19" s="30">
        <v>5650</v>
      </c>
      <c r="AM19" s="39"/>
      <c r="AN19" s="39"/>
      <c r="AO19" s="39"/>
      <c r="AP19" s="30">
        <v>8629.2999999999993</v>
      </c>
      <c r="AQ19" s="39"/>
      <c r="AR19" s="39"/>
      <c r="AS19" s="39"/>
      <c r="AT19" s="39">
        <f t="shared" si="7"/>
        <v>14279.3</v>
      </c>
      <c r="AU19" s="39">
        <f t="shared" si="8"/>
        <v>0</v>
      </c>
      <c r="AV19" s="39">
        <f t="shared" si="9"/>
        <v>0</v>
      </c>
      <c r="AW19" s="39">
        <f t="shared" si="10"/>
        <v>0</v>
      </c>
      <c r="AX19" s="39"/>
      <c r="AY19" s="39"/>
      <c r="AZ19" s="39"/>
      <c r="BA19" s="39"/>
      <c r="BB19" s="39"/>
      <c r="BC19" s="39"/>
      <c r="BD19" s="39"/>
      <c r="BE19" s="39"/>
      <c r="BF19" s="39"/>
      <c r="BG19" s="39"/>
      <c r="BH19" s="39"/>
      <c r="BI19" s="39"/>
      <c r="BJ19" s="39">
        <f t="shared" si="11"/>
        <v>0</v>
      </c>
      <c r="BK19" s="39">
        <f t="shared" si="12"/>
        <v>0</v>
      </c>
      <c r="BL19" s="39">
        <f t="shared" si="13"/>
        <v>0</v>
      </c>
      <c r="BM19" s="39">
        <f t="shared" si="14"/>
        <v>0</v>
      </c>
      <c r="BN19" s="31" t="s">
        <v>67</v>
      </c>
    </row>
    <row r="20" spans="1:66" s="38" customFormat="1" ht="21" customHeight="1" x14ac:dyDescent="0.35">
      <c r="A20" s="33"/>
      <c r="B20" s="33" t="s">
        <v>8</v>
      </c>
      <c r="C20" s="33">
        <f>SUM(C16:C19)</f>
        <v>3021489</v>
      </c>
      <c r="D20" s="33">
        <f>SUM(D16:D19)</f>
        <v>2437449</v>
      </c>
      <c r="E20" s="33">
        <f>SUM(E16:E19)</f>
        <v>584040</v>
      </c>
      <c r="F20" s="33">
        <f>SUM(F16:F19)</f>
        <v>0</v>
      </c>
      <c r="G20" s="33">
        <f>SUM(G16:G19)</f>
        <v>0</v>
      </c>
      <c r="H20" s="42"/>
      <c r="I20" s="42"/>
      <c r="J20" s="34">
        <f>SUM(J16:J19)</f>
        <v>0</v>
      </c>
      <c r="K20" s="34">
        <f t="shared" ref="K20:R20" si="15">SUM(K16:K19)</f>
        <v>0</v>
      </c>
      <c r="L20" s="34">
        <f t="shared" si="15"/>
        <v>0</v>
      </c>
      <c r="M20" s="34">
        <f t="shared" si="15"/>
        <v>56262.52</v>
      </c>
      <c r="N20" s="34">
        <f t="shared" si="15"/>
        <v>0</v>
      </c>
      <c r="O20" s="34">
        <f t="shared" si="15"/>
        <v>0</v>
      </c>
      <c r="P20" s="34">
        <f t="shared" si="15"/>
        <v>12724.75</v>
      </c>
      <c r="Q20" s="34">
        <f t="shared" si="15"/>
        <v>0</v>
      </c>
      <c r="R20" s="34">
        <f t="shared" si="15"/>
        <v>0</v>
      </c>
      <c r="S20" s="34">
        <f>SUM(S16:S19)</f>
        <v>68987.26999999999</v>
      </c>
      <c r="T20" s="34">
        <f t="shared" ref="T20:U20" si="16">SUM(T16:T19)</f>
        <v>0</v>
      </c>
      <c r="U20" s="34">
        <f t="shared" si="16"/>
        <v>0</v>
      </c>
      <c r="V20" s="34">
        <f>SUM(V16:V19)</f>
        <v>229634.95</v>
      </c>
      <c r="W20" s="34">
        <f t="shared" ref="W20:AD20" si="17">SUM(W16:W19)</f>
        <v>0</v>
      </c>
      <c r="X20" s="34">
        <f t="shared" si="17"/>
        <v>0</v>
      </c>
      <c r="Y20" s="34">
        <f t="shared" si="17"/>
        <v>44700</v>
      </c>
      <c r="Z20" s="34">
        <f t="shared" si="17"/>
        <v>0</v>
      </c>
      <c r="AA20" s="34">
        <f t="shared" si="17"/>
        <v>0</v>
      </c>
      <c r="AB20" s="34">
        <f t="shared" si="17"/>
        <v>63260.990000000005</v>
      </c>
      <c r="AC20" s="34">
        <f t="shared" si="17"/>
        <v>0</v>
      </c>
      <c r="AD20" s="34">
        <f t="shared" si="17"/>
        <v>0</v>
      </c>
      <c r="AE20" s="34">
        <f>SUM(AE16:AE19)</f>
        <v>337595.94</v>
      </c>
      <c r="AF20" s="34">
        <f t="shared" ref="AF20:AG20" si="18">SUM(AF16:AF19)</f>
        <v>0</v>
      </c>
      <c r="AG20" s="34">
        <f t="shared" si="18"/>
        <v>0</v>
      </c>
      <c r="AH20" s="34">
        <f>SUM(AH16:AH19)</f>
        <v>0</v>
      </c>
      <c r="AI20" s="34">
        <f t="shared" ref="AI20:AW20" si="19">SUM(AI16:AI19)</f>
        <v>0</v>
      </c>
      <c r="AJ20" s="34">
        <f t="shared" si="19"/>
        <v>0</v>
      </c>
      <c r="AK20" s="34">
        <f t="shared" si="19"/>
        <v>0</v>
      </c>
      <c r="AL20" s="34">
        <f t="shared" si="19"/>
        <v>75279.91</v>
      </c>
      <c r="AM20" s="34">
        <f t="shared" si="19"/>
        <v>0</v>
      </c>
      <c r="AN20" s="34">
        <f t="shared" si="19"/>
        <v>0</v>
      </c>
      <c r="AO20" s="34">
        <f t="shared" si="19"/>
        <v>0</v>
      </c>
      <c r="AP20" s="34">
        <f t="shared" si="19"/>
        <v>237105.24</v>
      </c>
      <c r="AQ20" s="34">
        <f t="shared" si="19"/>
        <v>0</v>
      </c>
      <c r="AR20" s="34">
        <f t="shared" si="19"/>
        <v>0</v>
      </c>
      <c r="AS20" s="34">
        <f t="shared" si="19"/>
        <v>0</v>
      </c>
      <c r="AT20" s="34">
        <f t="shared" si="19"/>
        <v>312385.15000000002</v>
      </c>
      <c r="AU20" s="34">
        <f t="shared" si="19"/>
        <v>0</v>
      </c>
      <c r="AV20" s="34">
        <f t="shared" si="19"/>
        <v>0</v>
      </c>
      <c r="AW20" s="34">
        <f t="shared" si="19"/>
        <v>0</v>
      </c>
      <c r="AX20" s="34">
        <f>SUM(AX16:AX19)</f>
        <v>287661.24000000005</v>
      </c>
      <c r="AY20" s="34">
        <f t="shared" ref="AY20:BM20" si="20">SUM(AY16:AY19)</f>
        <v>0</v>
      </c>
      <c r="AZ20" s="34">
        <f t="shared" si="20"/>
        <v>0</v>
      </c>
      <c r="BA20" s="34">
        <f t="shared" si="20"/>
        <v>0</v>
      </c>
      <c r="BB20" s="34">
        <f t="shared" si="20"/>
        <v>125190.50000000001</v>
      </c>
      <c r="BC20" s="34">
        <f t="shared" si="20"/>
        <v>0</v>
      </c>
      <c r="BD20" s="34">
        <f t="shared" si="20"/>
        <v>0</v>
      </c>
      <c r="BE20" s="34">
        <f t="shared" si="20"/>
        <v>0</v>
      </c>
      <c r="BF20" s="34">
        <f t="shared" si="20"/>
        <v>672623.78</v>
      </c>
      <c r="BG20" s="34">
        <f t="shared" si="20"/>
        <v>0</v>
      </c>
      <c r="BH20" s="34">
        <f t="shared" si="20"/>
        <v>0</v>
      </c>
      <c r="BI20" s="34">
        <f t="shared" si="20"/>
        <v>0</v>
      </c>
      <c r="BJ20" s="34">
        <f t="shared" si="20"/>
        <v>1085475.52</v>
      </c>
      <c r="BK20" s="34">
        <f t="shared" si="20"/>
        <v>0</v>
      </c>
      <c r="BL20" s="34">
        <f t="shared" si="20"/>
        <v>0</v>
      </c>
      <c r="BM20" s="34">
        <f t="shared" si="20"/>
        <v>0</v>
      </c>
    </row>
    <row r="21" spans="1:66" s="37" customFormat="1" x14ac:dyDescent="0.35">
      <c r="A21" s="25"/>
      <c r="C21" s="25"/>
      <c r="D21" s="25"/>
      <c r="E21" s="25"/>
      <c r="F21" s="25"/>
      <c r="G21" s="25"/>
    </row>
    <row r="22" spans="1:66" s="37" customFormat="1" x14ac:dyDescent="0.35">
      <c r="A22" s="25"/>
      <c r="C22" s="25"/>
      <c r="D22" s="25"/>
      <c r="E22" s="25"/>
      <c r="F22" s="25"/>
      <c r="G22" s="25"/>
    </row>
    <row r="23" spans="1:66" s="37" customFormat="1" x14ac:dyDescent="0.35">
      <c r="A23" s="25"/>
      <c r="C23" s="25"/>
      <c r="D23" s="25"/>
      <c r="E23" s="25"/>
      <c r="F23" s="25"/>
      <c r="G23" s="25"/>
    </row>
    <row r="24" spans="1:66" s="37" customFormat="1" x14ac:dyDescent="0.35">
      <c r="A24" s="25"/>
      <c r="C24" s="25"/>
      <c r="D24" s="25"/>
      <c r="E24" s="25"/>
      <c r="F24" s="25"/>
      <c r="G24" s="25"/>
    </row>
  </sheetData>
  <mergeCells count="42">
    <mergeCell ref="J13:U13"/>
    <mergeCell ref="V13:AG13"/>
    <mergeCell ref="V14:X14"/>
    <mergeCell ref="Y14:AA14"/>
    <mergeCell ref="AB14:AD14"/>
    <mergeCell ref="AE14:AG14"/>
    <mergeCell ref="J14:L14"/>
    <mergeCell ref="M14:O14"/>
    <mergeCell ref="P14:R14"/>
    <mergeCell ref="S14:U14"/>
    <mergeCell ref="BN14:BN15"/>
    <mergeCell ref="A1:I1"/>
    <mergeCell ref="B2:I2"/>
    <mergeCell ref="B3:I3"/>
    <mergeCell ref="B5:I5"/>
    <mergeCell ref="A6:I6"/>
    <mergeCell ref="A7:H7"/>
    <mergeCell ref="A13:A15"/>
    <mergeCell ref="B13:B15"/>
    <mergeCell ref="C13:C15"/>
    <mergeCell ref="H13:H15"/>
    <mergeCell ref="H8:I8"/>
    <mergeCell ref="H9:I9"/>
    <mergeCell ref="D13:G13"/>
    <mergeCell ref="A8:G8"/>
    <mergeCell ref="B9:G9"/>
    <mergeCell ref="A10:I10"/>
    <mergeCell ref="I13:I15"/>
    <mergeCell ref="D14:D15"/>
    <mergeCell ref="E14:E15"/>
    <mergeCell ref="F14:F15"/>
    <mergeCell ref="G14:G15"/>
    <mergeCell ref="AH13:AW13"/>
    <mergeCell ref="AH14:AK14"/>
    <mergeCell ref="AL14:AO14"/>
    <mergeCell ref="AP14:AS14"/>
    <mergeCell ref="AT14:AW14"/>
    <mergeCell ref="AX13:BM13"/>
    <mergeCell ref="AX14:BA14"/>
    <mergeCell ref="BB14:BE14"/>
    <mergeCell ref="BF14:BI14"/>
    <mergeCell ref="BJ14:BM14"/>
  </mergeCells>
  <pageMargins left="0.11811023622047245" right="0.11811023622047245" top="0.74803149606299213" bottom="0.15748031496062992" header="0.31496062992125984" footer="0.31496062992125984"/>
  <pageSetup scale="6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პროგრამა-ინფრასტრუქტურული განვ</vt:lpstr>
      <vt:lpstr>IT ტექნოლოგიები</vt:lpstr>
      <vt:lpstr>მიმდ და კაპიტ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BSU</dc:creator>
  <cp:lastModifiedBy>BSU</cp:lastModifiedBy>
  <cp:lastPrinted>2023-10-13T06:40:51Z</cp:lastPrinted>
  <dcterms:created xsi:type="dcterms:W3CDTF">2015-06-05T18:17:20Z</dcterms:created>
  <dcterms:modified xsi:type="dcterms:W3CDTF">2024-03-26T11:01:47Z</dcterms:modified>
</cp:coreProperties>
</file>